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0.xml.rels" ContentType="application/vnd.openxmlformats-package.relationships+xml"/>
  <Override PartName="/xl/worksheets/_rels/sheet17.xml.rels" ContentType="application/vnd.openxmlformats-package.relationships+xml"/>
  <Override PartName="/xl/worksheets/_rels/sheet1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4.xml" ContentType="application/vnd.openxmlformats-officedocument.spreadsheetml.worksheet+xml"/>
  <Override PartName="/xl/worksheets/sheet8.xml" ContentType="application/vnd.openxmlformats-officedocument.spreadsheetml.worksheet+xml"/>
  <Override PartName="/xl/worksheets/sheet13.xml" ContentType="application/vnd.openxmlformats-officedocument.spreadsheetml.worksheet+xml"/>
  <Override PartName="/xl/worksheets/sheet2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7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5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Read me" sheetId="2" state="visible" r:id="rId4"/>
    <sheet name="Inputs" sheetId="3" state="visible" r:id="rId5"/>
    <sheet name="Offers" sheetId="4" state="visible" r:id="rId6"/>
    <sheet name="Staffing" sheetId="5" state="visible" r:id="rId7"/>
    <sheet name="Cases" sheetId="6" state="visible" r:id="rId8"/>
    <sheet name="Downside" sheetId="7" state="visible" r:id="rId9"/>
    <sheet name="Operating" sheetId="8" state="visible" r:id="rId10"/>
    <sheet name="Upside" sheetId="9" state="visible" r:id="rId11"/>
    <sheet name="No sales" sheetId="10" state="visible" r:id="rId12"/>
    <sheet name="Price stress" sheetId="11" state="visible" r:id="rId13"/>
    <sheet name="Launch stress" sheetId="12" state="visible" r:id="rId14"/>
    <sheet name="Usage stress" sheetId="13" state="visible" r:id="rId15"/>
    <sheet name="Customer loss" sheetId="14" state="visible" r:id="rId16"/>
    <sheet name="Pay stress" sheetId="15" state="visible" r:id="rId17"/>
    <sheet name="Funding" sheetId="16" state="visible" r:id="rId18"/>
    <sheet name="Dashboard" sheetId="17" state="visible" r:id="rId19"/>
    <sheet name="Sensitivities" sheetId="18" state="visible" r:id="rId20"/>
    <sheet name="Historical comparison" sheetId="19" state="visible" r:id="rId21"/>
    <sheet name="Sources" sheetId="20" state="visible" r:id="rId22"/>
    <sheet name="Checks" sheetId="21" state="visible" r:id="rId23"/>
  </sheets>
  <definedNames>
    <definedName function="false" hidden="true" localSheetId="5" name="_xlnm._FilterDatabase" vbProcedure="false">Cases!$A$5:$K$33</definedName>
    <definedName function="false" hidden="false" localSheetId="13" name="_xlnm.Print_Area" vbProcedure="false">'Customer loss'!$A$1:$AK$102</definedName>
    <definedName function="false" hidden="false" localSheetId="13" name="_xlnm.Print_Titles" vbProcedure="false">'Customer loss'!$5:$5</definedName>
    <definedName function="false" hidden="false" localSheetId="6" name="_xlnm.Print_Area" vbProcedure="false">Downside!$A$1:$AK$102</definedName>
    <definedName function="false" hidden="false" localSheetId="6" name="_xlnm.Print_Titles" vbProcedure="false">Downside!$5:$5</definedName>
    <definedName function="false" hidden="true" localSheetId="2" name="_xlnm._FilterDatabase" vbProcedure="false">Inputs!$A$5:$D$32</definedName>
    <definedName function="false" hidden="false" localSheetId="11" name="_xlnm.Print_Area" vbProcedure="false">'Launch stress'!$A$1:$AK$102</definedName>
    <definedName function="false" hidden="false" localSheetId="11" name="_xlnm.Print_Titles" vbProcedure="false">'Launch stress'!$5:$5</definedName>
    <definedName function="false" hidden="false" localSheetId="9" name="_xlnm.Print_Area" vbProcedure="false">'No sales'!$A$1:$AK$102</definedName>
    <definedName function="false" hidden="false" localSheetId="9" name="_xlnm.Print_Titles" vbProcedure="false">'No sales'!$5:$5</definedName>
    <definedName function="false" hidden="true" localSheetId="3" name="_xlnm._FilterDatabase" vbProcedure="false">Offers!$A$5:$F$10</definedName>
    <definedName function="false" hidden="false" localSheetId="7" name="_xlnm.Print_Area" vbProcedure="false">Operating!$A$1:$AK$102</definedName>
    <definedName function="false" hidden="false" localSheetId="7" name="_xlnm.Print_Titles" vbProcedure="false">Operating!$5:$5</definedName>
    <definedName function="false" hidden="false" localSheetId="14" name="_xlnm.Print_Area" vbProcedure="false">'Pay stress'!$A$1:$AK$102</definedName>
    <definedName function="false" hidden="false" localSheetId="14" name="_xlnm.Print_Titles" vbProcedure="false">'Pay stress'!$5:$5</definedName>
    <definedName function="false" hidden="false" localSheetId="10" name="_xlnm.Print_Area" vbProcedure="false">'Price stress'!$A$1:$AK$102</definedName>
    <definedName function="false" hidden="false" localSheetId="10" name="_xlnm.Print_Titles" vbProcedure="false">'Price stress'!$5:$5</definedName>
    <definedName function="false" hidden="true" localSheetId="4" name="_xlnm._FilterDatabase" vbProcedure="false">Staffing!$A$5:$H$15</definedName>
    <definedName function="false" hidden="false" localSheetId="0" name="_xlnm.Print_Area" vbProcedure="false">'Start here'!$A$1:$D$26</definedName>
    <definedName function="false" hidden="false" localSheetId="8" name="_xlnm.Print_Area" vbProcedure="false">Upside!$A$1:$AK$102</definedName>
    <definedName function="false" hidden="false" localSheetId="8" name="_xlnm.Print_Titles" vbProcedure="false">Upside!$5:$5</definedName>
    <definedName function="false" hidden="false" localSheetId="12" name="_xlnm.Print_Area" vbProcedure="false">'Usage stress'!$A$1:$AK$102</definedName>
    <definedName function="false" hidden="false" localSheetId="12" name="_xlnm.Print_Titles" vbProcedure="false">'Usage stress'!$5:$5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<sst xmlns="http://schemas.openxmlformats.org/spreadsheetml/2006/main" count="1371" uniqueCount="534">
  <si>
    <t xml:space="preserve">Stackmodo. The numbers at a glance.</t>
  </si>
  <si>
    <t xml:space="preserve">Operating case • USD • Three years after investment, starting when funding arrives.</t>
  </si>
  <si>
    <t xml:space="preserve">Proposed investment</t>
  </si>
  <si>
    <t xml:space="preserve">Discussion proposal; terms are not agreed.</t>
  </si>
  <si>
    <t xml:space="preserve">Goal: launch two paying customers, then grow repeatable setup work and monthly fees.</t>
  </si>
  <si>
    <t xml:space="preserve">What we make, spend and keep</t>
  </si>
  <si>
    <t xml:space="preserve">Year 1</t>
  </si>
  <si>
    <t xml:space="preserve">Year 2</t>
  </si>
  <si>
    <t xml:space="preserve">Year 3</t>
  </si>
  <si>
    <t xml:space="preserve">Revenue</t>
  </si>
  <si>
    <t xml:space="preserve">Operating costs</t>
  </si>
  <si>
    <t xml:space="preserve">Operating profit / (loss)</t>
  </si>
  <si>
    <t xml:space="preserve">Planning tax allowance</t>
  </si>
  <si>
    <t xml:space="preserve">Net after planning tax</t>
  </si>
  <si>
    <t xml:space="preserve">Cash remaining at year end</t>
  </si>
  <si>
    <t xml:space="preserve">The investment is not revenue. Cash remaining includes the initial funding.</t>
  </si>
  <si>
    <t xml:space="preserve">What these numbers mean</t>
  </si>
  <si>
    <t xml:space="preserve">Operating costs include delivery, payroll (including founder pay), sales, technology and administration. Operating profit is before interest, tax, depreciation and amortization (EBITDA).</t>
  </si>
  <si>
    <t xml:space="preserve">Net = operating profit less the model’s tax allowance: 25% of positive monthly EBITDA. It is a planning result, not accounting net income or money available to pay out.</t>
  </si>
  <si>
    <t xml:space="preserve">The sales and staffing plan is proposed. Opening cash and obligations are still unknown. No owner payouts are planned. Slower sales require lower spending or new funding.</t>
  </si>
  <si>
    <t xml:space="preserve">Read assumptions</t>
  </si>
  <si>
    <t xml:space="preserve">Funding detail</t>
  </si>
  <si>
    <t xml:space="preserve">Other scenarios</t>
  </si>
  <si>
    <t xml:space="preserve">Monthly detail</t>
  </si>
  <si>
    <t xml:space="preserve">Stackmodo | Funding and operating model</t>
  </si>
  <si>
    <t xml:space="preserve">17 September 2026. Investor discussion proposal, not verified financial actuals. Read the assumptions and funding basis before relying on outputs.</t>
  </si>
  <si>
    <t xml:space="preserve">Purpose</t>
  </si>
  <si>
    <t xml:space="preserve">One proposed funding baseline with a capacity-constrained 36-month plan. M01 begins when funding is available. Historical workbook remains unchanged.</t>
  </si>
  <si>
    <t xml:space="preserve">Reporting currency</t>
  </si>
  <si>
    <t xml:space="preserve">USD. Confirmed by Simon on 17 September 2026: Stackmodo is always USD.</t>
  </si>
  <si>
    <t xml:space="preserve">Current evidence</t>
  </si>
  <si>
    <t xml:space="preserve">Management reports revenue approximately zero. Live CRM: 10 opportunities; none marked won; amounts/currencies/close dates blank. This is not proof that no contracts exist.</t>
  </si>
  <si>
    <t xml:space="preserve">Unknown opening balances</t>
  </si>
  <si>
    <t xml:space="preserve">Inputs contain explicit calculation placeholders for opening cash and obligations. They are not claims of zero balances. Funding is conditional until bank/ledger evidence is reconciled.</t>
  </si>
  <si>
    <t xml:space="preserve">Commercial focus</t>
  </si>
  <si>
    <t xml:space="preserve">Established businesses buying client-owned commerce with scoped launch and ongoing operations. Media is an adjacent use case; broad business-tools/GHL expansion is not assigned speculative revenue.</t>
  </si>
  <si>
    <t xml:space="preserve">Editable cells</t>
  </si>
  <si>
    <t xml:space="preserve">Blue cells are assumptions. Inputs, Offers, Staffing and Cases control the formula-linked scenarios. Recalculate in Excel or LibreOffice after editing. All scenario sheets are monthly.</t>
  </si>
  <si>
    <t xml:space="preserve">Funding method</t>
  </si>
  <si>
    <t xml:space="preserve">The larger of no-sales and downside 18-month cash requirements, plus three months of modeled operating expense as a closing reserve, a separate 10% operating-cost contingency and financing costs. Rounded up to $25,000. No later financing is assumed.</t>
  </si>
  <si>
    <t xml:space="preserve">Model mechanics</t>
  </si>
  <si>
    <t xml:space="preserve">Fractional expected conversions accumulate into integer signed wins. Starts are capacity-limited; launches occur after a separate delay. Sites equal organizations in this initial model, with paid modules separately counted. No end-customer memberships or GMV booked as Stackmodo sales.</t>
  </si>
  <si>
    <t xml:space="preserve">Scope of revenue</t>
  </si>
  <si>
    <t xml:space="preserve">Platform fees, optional managed service and separately scoped implementation/custom work. No catalog sales, payment spread, shipping markup, media participation or unpriced upgrades without supported economics. These are modeled future customers, not contracted MRR.</t>
  </si>
  <si>
    <t xml:space="preserve">Cash and accounting</t>
  </si>
  <si>
    <t xml:space="preserve">Setup deposits at implementation start are deferred until launch. Balance invoices and recurring fees collect after the scenario lag, net of bad debt. Restricted fee-settlement cash is separated. All supplier/payroll costs paid same month; no financing through unpaid bills.</t>
  </si>
  <si>
    <t xml:space="preserve">Costs and capacity</t>
  </si>
  <si>
    <t xml:space="preserve">Proposed role budget, not a payroll audit. Core fixed direct labor includes idle capacity; remaining core payroll is product/sales/admin expense. Additional delivery hires remain after being hired. Capacity is after non-delivery allocations.</t>
  </si>
  <si>
    <t xml:space="preserve">Tax and distributions</t>
  </si>
  <si>
    <t xml:space="preserve">25% of positive EBITDA is a conservative planning tax cash provision, not an entity-specific tax calculation; no loss relief assumed. No owner distributions planned. Potential distributable cash also requires positive cumulative post-tax free cash flow after financing costs, reserve coverage and no unearned deposits.</t>
  </si>
  <si>
    <t xml:space="preserve">Source limitations</t>
  </si>
  <si>
    <t xml:space="preserve">Archived cost document metadata was accessible but its native body returned Document not found. No supplier re-pricing was done. Explicit cost allowances replace missing detail; no allowance is called a verified vendor rate.</t>
  </si>
  <si>
    <t xml:space="preserve">Decision status</t>
  </si>
  <si>
    <t xml:space="preserve">Funding size, hiring, cost allowances, horizon and commercial scenarios are recommendations for Simon and Hans to discuss. No valuation, ownership percentage, instrument, investor commitment or signed client is asserted.</t>
  </si>
  <si>
    <t xml:space="preserve">Files to send</t>
  </si>
  <si>
    <t xml:space="preserve">Start with the Start here tab and the HTML investor deck. Detailed assumptions and monthly schedules follow. Internal owner memo and raw customer records stay internal.</t>
  </si>
  <si>
    <t xml:space="preserve">Common assumptions</t>
  </si>
  <si>
    <t xml:space="preserve">Unconfirmed personnel and cost amounts are analyst planning allowances, not verified payroll or supplier quotes. All monetary values in USD. Zero placeholders do not establish zero actual balances.</t>
  </si>
  <si>
    <t xml:space="preserve">Input</t>
  </si>
  <si>
    <t xml:space="preserve">Value</t>
  </si>
  <si>
    <t xml:space="preserve">Unit</t>
  </si>
  <si>
    <t xml:space="preserve">Status / rationale</t>
  </si>
  <si>
    <t xml:space="preserve">Opening cash</t>
  </si>
  <si>
    <t xml:space="preserve">currency</t>
  </si>
  <si>
    <t xml:space="preserve">UNKNOWN unless confirmed; placeholder excluded from baseline capital need.</t>
  </si>
  <si>
    <t xml:space="preserve">Opening obligations</t>
  </si>
  <si>
    <t xml:space="preserve">UNKNOWN unless confirmed; modeled as cash settlement in M01 when supplied.</t>
  </si>
  <si>
    <t xml:space="preserve">Opening actuals confirmed</t>
  </si>
  <si>
    <t xml:space="preserve">0/1</t>
  </si>
  <si>
    <t xml:space="preserve">Management/finance must reconcile opening actuals.</t>
  </si>
  <si>
    <t xml:space="preserve">Funding months</t>
  </si>
  <si>
    <t xml:space="preserve">months</t>
  </si>
  <si>
    <t xml:space="preserve">Analyst proposal: fund the initial execution and commercial-validation period.</t>
  </si>
  <si>
    <t xml:space="preserve">Reserve months</t>
  </si>
  <si>
    <t xml:space="preserve">Analyst proposal: hold closing cash, not an additional expense.</t>
  </si>
  <si>
    <t xml:space="preserve">Contingency</t>
  </si>
  <si>
    <t xml:space="preserve">fraction</t>
  </si>
  <si>
    <t xml:space="preserve">Separate unspent buffer on operating costs, not duplicate monthly cost.</t>
  </si>
  <si>
    <t xml:space="preserve">Financing cost</t>
  </si>
  <si>
    <t xml:space="preserve">One-time planning allowance paid in M01; no percentage placement fee assumed.</t>
  </si>
  <si>
    <t xml:space="preserve">Initial capex</t>
  </si>
  <si>
    <t xml:space="preserve">Equipment/security/setup allowance paid M01; not a vendor quote.</t>
  </si>
  <si>
    <t xml:space="preserve">New hire capex</t>
  </si>
  <si>
    <t xml:space="preserve">currency/hire</t>
  </si>
  <si>
    <t xml:space="preserve">Equipment allowance paid when incremental delivery staff join.</t>
  </si>
  <si>
    <t xml:space="preserve">Tax proxy</t>
  </si>
  <si>
    <t xml:space="preserve">Cash-tax provision on positive EBITDA, no loss relief; requires accountant replacement.</t>
  </si>
  <si>
    <t xml:space="preserve">Payroll burden</t>
  </si>
  <si>
    <t xml:space="preserve">Employer-cost allowance separate from base salary; not jurisdiction-specific.</t>
  </si>
  <si>
    <t xml:space="preserve">Ga monthly</t>
  </si>
  <si>
    <t xml:space="preserve">currency/month</t>
  </si>
  <si>
    <t xml:space="preserve">Legal, accounting, insurance and administration allowance; historical Assumptions!C56/12 comparator.</t>
  </si>
  <si>
    <t xml:space="preserve">Sales budget monthly</t>
  </si>
  <si>
    <t xml:space="preserve">Proposed non-payroll acquisition/marketing spend; sales-role payroll separately budgeted.</t>
  </si>
  <si>
    <t xml:space="preserve">Shared technology monthly</t>
  </si>
  <si>
    <t xml:space="preserve">Shared platform/ops allowance; historical Assumptions!C58/12 comparator; distinct from variable per-site usage.</t>
  </si>
  <si>
    <t xml:space="preserve">Target</t>
  </si>
  <si>
    <t xml:space="preserve">US$65,000/month management stability objective; whether revenue or cash after delivery costs remains unconfirmed</t>
  </si>
  <si>
    <t xml:space="preserve">Target confirmed</t>
  </si>
  <si>
    <t xml:space="preserve">Until confirmed, illustrative target comparisons only.</t>
  </si>
  <si>
    <t xml:space="preserve">Hire lead</t>
  </si>
  <si>
    <t xml:space="preserve">Time from capacity signal to staffed delivery capacity.</t>
  </si>
  <si>
    <t xml:space="preserve">Hire hours</t>
  </si>
  <si>
    <t xml:space="preserve">hours/FTE/month</t>
  </si>
  <si>
    <t xml:space="preserve">Productive delivery capacity after leave, training, internal work.</t>
  </si>
  <si>
    <t xml:space="preserve">Hire base</t>
  </si>
  <si>
    <t xml:space="preserve">currency/year</t>
  </si>
  <si>
    <t xml:space="preserve">New delivery-role base-pay allowance; historical C62 was loaded cost, so this is a new proposed budget.</t>
  </si>
  <si>
    <t xml:space="preserve">Hire trigger</t>
  </si>
  <si>
    <t xml:space="preserve">Hire against lagged demand above 85% of available capacity.</t>
  </si>
  <si>
    <t xml:space="preserve">New customer half month</t>
  </si>
  <si>
    <t xml:space="preserve">Half-month recurring revenue and usage on launch; full setup revenue on acceptance.</t>
  </si>
  <si>
    <t xml:space="preserve">Settlement reserve rate</t>
  </si>
  <si>
    <t xml:space="preserve">Fee-collection holdback stress allowance, not a quoted processor term; client GMV excluded.</t>
  </si>
  <si>
    <t xml:space="preserve">Settlement release months</t>
  </si>
  <si>
    <t xml:space="preserve">Release modeled fee holdbacks after three months; no merchant funds available for operations.</t>
  </si>
  <si>
    <t xml:space="preserve">Base supplier site</t>
  </si>
  <si>
    <t xml:space="preserve">currency/site/month</t>
  </si>
  <si>
    <t xml:space="preserve">Historical Assumptions!C59 reused as a planning allowance only; covers per-site infra/licenses/usage, not support payroll or fixed shared technology.</t>
  </si>
  <si>
    <t xml:space="preserve">Media extra site</t>
  </si>
  <si>
    <t xml:space="preserve">currency/media-site/month</t>
  </si>
  <si>
    <t xml:space="preserve">Incremental media/NATS/bandwidth allowance, not independently sourced supplier prices; test usage stress.</t>
  </si>
  <si>
    <t xml:space="preserve">Collection fee</t>
  </si>
  <si>
    <t xml:space="preserve">Company-fee collection cost allowance; not end-customer payment processing.</t>
  </si>
  <si>
    <t xml:space="preserve">Core work hours</t>
  </si>
  <si>
    <t xml:space="preserve">Paid-time comparison for direct-labor allocation; productive delivery hours separately budgeted.</t>
  </si>
  <si>
    <t xml:space="preserve">Offer economics | editable hypotheses</t>
  </si>
  <si>
    <t xml:space="preserve">Dated pricing snapshot supplied by Simon, 17 September 2026. These are inputs for segment/discount sensitivity, not a universal approved rate card. No additive charge for a combined package.</t>
  </si>
  <si>
    <t xml:space="preserve">Offer</t>
  </si>
  <si>
    <t xml:space="preserve">Monthly fee</t>
  </si>
  <si>
    <t xml:space="preserve">Paid modules</t>
  </si>
  <si>
    <t xml:space="preserve">Included guidance hours</t>
  </si>
  <si>
    <t xml:space="preserve">Media indicator</t>
  </si>
  <si>
    <t xml:space="preserve">Evidence / use</t>
  </si>
  <si>
    <t xml:space="preserve">Commerce</t>
  </si>
  <si>
    <t xml:space="preserve">Supplied pricing snapshot; client-owned stores.</t>
  </si>
  <si>
    <t xml:space="preserve">Commerce + Media</t>
  </si>
  <si>
    <t xml:space="preserve">One bundled fee; two paid modules for included guidance.</t>
  </si>
  <si>
    <t xml:space="preserve">Media</t>
  </si>
  <si>
    <t xml:space="preserve">Supplied pricing snapshot; no assumed media participation.</t>
  </si>
  <si>
    <t xml:space="preserve">Managed operations add-on</t>
  </si>
  <si>
    <t xml:space="preserve">ANALYST ASSUMPTION: 8 hours/month, scoped additional operations; 50% base attachment.</t>
  </si>
  <si>
    <t xml:space="preserve">Development / launch hourly</t>
  </si>
  <si>
    <t xml:space="preserve">Supplied pricing snapshot; scenario discount affects realized rate.</t>
  </si>
  <si>
    <t xml:space="preserve">Proposed core team budget</t>
  </si>
  <si>
    <t xml:space="preserve">Five role equivalents is a planning comparator to historical Assumptions!C54, not verified current staffing. Pay, allocation and productive hours require Simon confirmation. No Conduit capacity is counted.</t>
  </si>
  <si>
    <t xml:space="preserve">Role</t>
  </si>
  <si>
    <t xml:space="preserve">Annual base</t>
  </si>
  <si>
    <t xml:space="preserve">FTE allocation</t>
  </si>
  <si>
    <t xml:space="preserve">Employer burden</t>
  </si>
  <si>
    <t xml:space="preserve">Monthly loaded cost</t>
  </si>
  <si>
    <t xml:space="preserve">Delivery hours/month</t>
  </si>
  <si>
    <t xml:space="preserve">Direct cost fraction</t>
  </si>
  <si>
    <t xml:space="preserve">Basis</t>
  </si>
  <si>
    <t xml:space="preserve">Founder / product + sales</t>
  </si>
  <si>
    <t xml:space="preserve">Proposed founder compensation; remaining time product, sales, administration.</t>
  </si>
  <si>
    <t xml:space="preserve">Platform engineer</t>
  </si>
  <si>
    <t xml:space="preserve">Remaining paid time product reliability, maintenance and internal development.</t>
  </si>
  <si>
    <t xml:space="preserve">Delivery engineer</t>
  </si>
  <si>
    <t xml:space="preserve">Client onboarding/integrations; paid capacity includes non-billable time.</t>
  </si>
  <si>
    <t xml:space="preserve">Client operations</t>
  </si>
  <si>
    <t xml:space="preserve">Onboarding and scoped operations/support.</t>
  </si>
  <si>
    <t xml:space="preserve">Commercial lead</t>
  </si>
  <si>
    <t xml:space="preserve">Acquisition/account management; non-payroll sales budget separate.</t>
  </si>
  <si>
    <t xml:space="preserve">Total core monthly payroll</t>
  </si>
  <si>
    <t xml:space="preserve">Total core delivery capacity</t>
  </si>
  <si>
    <t xml:space="preserve">Fixed direct payroll</t>
  </si>
  <si>
    <t xml:space="preserve">Other core payroll</t>
  </si>
  <si>
    <t xml:space="preserve">Scenario drivers</t>
  </si>
  <si>
    <t xml:space="preserve">Three commercial cases plus zero-sales and single-variable stresses. Conversion and demand are planning assumptions, not measured funnel performance. Base/core costs do not disappear when sales slow.</t>
  </si>
  <si>
    <t xml:space="preserve">Driver</t>
  </si>
  <si>
    <t xml:space="preserve">Downside</t>
  </si>
  <si>
    <t xml:space="preserve">Operating</t>
  </si>
  <si>
    <t xml:space="preserve">Upside</t>
  </si>
  <si>
    <t xml:space="preserve">No sales</t>
  </si>
  <si>
    <t xml:space="preserve">Price stress</t>
  </si>
  <si>
    <t xml:space="preserve">Launch stress</t>
  </si>
  <si>
    <t xml:space="preserve">Usage stress</t>
  </si>
  <si>
    <t xml:space="preserve">Customer loss</t>
  </si>
  <si>
    <t xml:space="preserve">Pay stress</t>
  </si>
  <si>
    <t xml:space="preserve">Ref y1</t>
  </si>
  <si>
    <t xml:space="preserve">Qualified referral-led opportunities/month, year 1; hypothetical production target.</t>
  </si>
  <si>
    <t xml:space="preserve">Out y1</t>
  </si>
  <si>
    <t xml:space="preserve">Qualified outbound opportunities/month, year 1; prospect count is not used.</t>
  </si>
  <si>
    <t xml:space="preserve">Ref y2</t>
  </si>
  <si>
    <t xml:space="preserve">Year 2 referrals/month.</t>
  </si>
  <si>
    <t xml:space="preserve">Out y2</t>
  </si>
  <si>
    <t xml:space="preserve">Year 2 outbound/month.</t>
  </si>
  <si>
    <t xml:space="preserve">Ref y3</t>
  </si>
  <si>
    <t xml:space="preserve">Year 3 referrals/month.</t>
  </si>
  <si>
    <t xml:space="preserve">Out y3</t>
  </si>
  <si>
    <t xml:space="preserve">Year 3 outbound/month.</t>
  </si>
  <si>
    <t xml:space="preserve">Conversion</t>
  </si>
  <si>
    <t xml:space="preserve">Signed-win conversion; no historical validation.</t>
  </si>
  <si>
    <t xml:space="preserve">Sales lag</t>
  </si>
  <si>
    <t xml:space="preserve">Months qualification to signature; management 2-4 weeks, downside 4-8 weeks.</t>
  </si>
  <si>
    <t xml:space="preserve">Launch lag</t>
  </si>
  <si>
    <t xml:space="preserve">Months from implementation start to acceptance/launch; costs precede revenue.</t>
  </si>
  <si>
    <t xml:space="preserve">Churn</t>
  </si>
  <si>
    <t xml:space="preserve">Monthly organization churn assumption; no observed cohort data.</t>
  </si>
  <si>
    <t xml:space="preserve">Price multiplier</t>
  </si>
  <si>
    <t xml:space="preserve">Realized recurring prices relative to offer assumptions.</t>
  </si>
  <si>
    <t xml:space="preserve">Hourly multiplier</t>
  </si>
  <si>
    <t xml:space="preserve">Realized launch/custom hourly rate.</t>
  </si>
  <si>
    <t xml:space="preserve">Commerce mix</t>
  </si>
  <si>
    <t xml:space="preserve">Share of client-owned commerce accounts.</t>
  </si>
  <si>
    <t xml:space="preserve">Combo mix</t>
  </si>
  <si>
    <t xml:space="preserve">Share of bundled commerce + media accounts.</t>
  </si>
  <si>
    <t xml:space="preserve">Media mix</t>
  </si>
  <si>
    <t xml:space="preserve">Media-only share; sums with others to 100%.</t>
  </si>
  <si>
    <t xml:space="preserve">Managed attach</t>
  </si>
  <si>
    <t xml:space="preserve">Proportion buying scoped managed operations; not automatic bundled revenue.</t>
  </si>
  <si>
    <t xml:space="preserve">Implementation hours</t>
  </si>
  <si>
    <t xml:space="preserve">Delivery hours per launch, inclusive of onboarding/rework; pricing derives from scoped hours.</t>
  </si>
  <si>
    <t xml:space="preserve">Setup billed hours</t>
  </si>
  <si>
    <t xml:space="preserve">Quoted hours per launch; actual overruns do not automatically earn extra fees.</t>
  </si>
  <si>
    <t xml:space="preserve">Support extra hours</t>
  </si>
  <si>
    <t xml:space="preserve">Technical support beyond included guidance per active client/month.</t>
  </si>
  <si>
    <t xml:space="preserve">Custom hours client</t>
  </si>
  <si>
    <t xml:space="preserve">Separate project-work demand, not included guidance; only delivered if capacity remains.</t>
  </si>
  <si>
    <t xml:space="preserve">Deposit rate</t>
  </si>
  <si>
    <t xml:space="preserve">Setup cash at implementation start; a contract liability until launch.</t>
  </si>
  <si>
    <t xml:space="preserve">Collection lag</t>
  </si>
  <si>
    <t xml:space="preserve">Invoice-to-cash months for recurring/custom/setup balance.</t>
  </si>
  <si>
    <t xml:space="preserve">Bad debt</t>
  </si>
  <si>
    <t xml:space="preserve">Expected noncollection of invoices; deposits collected before work.</t>
  </si>
  <si>
    <t xml:space="preserve">Supplier multiplier</t>
  </si>
  <si>
    <t xml:space="preserve">Cost allowance multiplier; upside reflects efficiency assumption, not negotiated buy rates.</t>
  </si>
  <si>
    <t xml:space="preserve">Max hires</t>
  </si>
  <si>
    <t xml:space="preserve">Maximum incremental delivery FTE; actual hiring formula depends on lagged demand.</t>
  </si>
  <si>
    <t xml:space="preserve">Salary multiplier</t>
  </si>
  <si>
    <t xml:space="preserve">All core and incremental payroll sensitivity.</t>
  </si>
  <si>
    <t xml:space="preserve">Loss month</t>
  </si>
  <si>
    <t xml:space="preserve">Single concentration event, 0 disables.</t>
  </si>
  <si>
    <t xml:space="preserve">Loss fraction</t>
  </si>
  <si>
    <t xml:space="preserve">Share of installed accounts/revenue lost in event; 20% tests concentrated exposure.</t>
  </si>
  <si>
    <t xml:space="preserve">Downside | monthly operations and cash</t>
  </si>
  <si>
    <t xml:space="preserve">All money in USD. Future modeled run-rate is not contracted MRR. No later raise, grant or debt inflow. Negative cash flags an unfunded plan, not an automatic financing plug.</t>
  </si>
  <si>
    <t xml:space="preserve">Month</t>
  </si>
  <si>
    <t xml:space="preserve">Qualified referral opportunities</t>
  </si>
  <si>
    <t xml:space="preserve">Qualified outbound opportunities</t>
  </si>
  <si>
    <t xml:space="preserve">Total qualified opportunities</t>
  </si>
  <si>
    <t xml:space="preserve">Expected signed wins after sales cycle</t>
  </si>
  <si>
    <t xml:space="preserve">Cumulative expected signed wins</t>
  </si>
  <si>
    <t xml:space="preserve">New signed organizations (integer)</t>
  </si>
  <si>
    <t xml:space="preserve">Opening signed backlog</t>
  </si>
  <si>
    <t xml:space="preserve">Beginning live organizations</t>
  </si>
  <si>
    <t xml:space="preserve">Churn / concentration losses</t>
  </si>
  <si>
    <t xml:space="preserve">Launches from earlier implementations</t>
  </si>
  <si>
    <t xml:space="preserve">Surviving live organizations</t>
  </si>
  <si>
    <t xml:space="preserve">Ending live organizations</t>
  </si>
  <si>
    <t xml:space="preserve">Average billable live organizations</t>
  </si>
  <si>
    <t xml:space="preserve">Billable sites (ending)</t>
  </si>
  <si>
    <t xml:space="preserve">Paid modules (ending)</t>
  </si>
  <si>
    <t xml:space="preserve">Weighted platform fee per site</t>
  </si>
  <si>
    <t xml:space="preserve">Weighted managed-service fee per site</t>
  </si>
  <si>
    <t xml:space="preserve">Ongoing service hours per live organization</t>
  </si>
  <si>
    <t xml:space="preserve">Forecast workload signal (hours)</t>
  </si>
  <si>
    <t xml:space="preserve">Additional delivery FTE</t>
  </si>
  <si>
    <t xml:space="preserve">New delivery hires this month</t>
  </si>
  <si>
    <t xml:space="preserve">Available delivery hours</t>
  </si>
  <si>
    <t xml:space="preserve">Ongoing service hours used</t>
  </si>
  <si>
    <t xml:space="preserve">Delivery hours remaining</t>
  </si>
  <si>
    <t xml:space="preserve">New implementations started</t>
  </si>
  <si>
    <t xml:space="preserve">Implementation hours used</t>
  </si>
  <si>
    <t xml:space="preserve">Custom project hours delivered</t>
  </si>
  <si>
    <t xml:space="preserve">Total used delivery hours</t>
  </si>
  <si>
    <t xml:space="preserve">Capacity utilization</t>
  </si>
  <si>
    <t xml:space="preserve">Closing signed backlog</t>
  </si>
  <si>
    <t xml:space="preserve">Implementations in progress</t>
  </si>
  <si>
    <t xml:space="preserve">Realized launch/custom hourly rate</t>
  </si>
  <si>
    <t xml:space="preserve">Setup price per organization</t>
  </si>
  <si>
    <t xml:space="preserve">Platform subscription revenue</t>
  </si>
  <si>
    <t xml:space="preserve">Scoped managed-service revenue</t>
  </si>
  <si>
    <t xml:space="preserve">Accepted implementation revenue</t>
  </si>
  <si>
    <t xml:space="preserve">Custom project revenue</t>
  </si>
  <si>
    <t xml:space="preserve">Total company revenue</t>
  </si>
  <si>
    <t xml:space="preserve">Modeled exit fixed recurring run-rate / month</t>
  </si>
  <si>
    <t xml:space="preserve">Per-site supplier expense</t>
  </si>
  <si>
    <t xml:space="preserve">Core fixed direct payroll</t>
  </si>
  <si>
    <t xml:space="preserve">Incremental delivery payroll</t>
  </si>
  <si>
    <t xml:space="preserve">Fee collection expense</t>
  </si>
  <si>
    <t xml:space="preserve">Total direct cost of revenue</t>
  </si>
  <si>
    <t xml:space="preserve">Gross profit</t>
  </si>
  <si>
    <t xml:space="preserve">Gross margin</t>
  </si>
  <si>
    <t xml:space="preserve">Other core payroll: product, sales, admin</t>
  </si>
  <si>
    <t xml:space="preserve">G&amp;A expense</t>
  </si>
  <si>
    <t xml:space="preserve">Non-payroll sales / marketing expense</t>
  </si>
  <si>
    <t xml:space="preserve">Shared platform / technology expense</t>
  </si>
  <si>
    <t xml:space="preserve">Bad-debt expense</t>
  </si>
  <si>
    <t xml:space="preserve">Total operating expense</t>
  </si>
  <si>
    <t xml:space="preserve">EBITDA</t>
  </si>
  <si>
    <t xml:space="preserve">Cash tax provision</t>
  </si>
  <si>
    <t xml:space="preserve">Operating cost cash paid</t>
  </si>
  <si>
    <t xml:space="preserve">Setup deposits collected</t>
  </si>
  <si>
    <t xml:space="preserve">Invoices raised (excluding deposits)</t>
  </si>
  <si>
    <t xml:space="preserve">Invoice cash collections</t>
  </si>
  <si>
    <t xml:space="preserve">Total cash collections</t>
  </si>
  <si>
    <t xml:space="preserve">Net collectible accounts receivable</t>
  </si>
  <si>
    <t xml:space="preserve">Unearned setup deposits</t>
  </si>
  <si>
    <t xml:space="preserve">New fee-settlement holdback</t>
  </si>
  <si>
    <t xml:space="preserve">Released fee-settlement holdback</t>
  </si>
  <si>
    <t xml:space="preserve">Restricted settlement cash</t>
  </si>
  <si>
    <t xml:space="preserve">Capital expenditure</t>
  </si>
  <si>
    <t xml:space="preserve">Opening obligations paid</t>
  </si>
  <si>
    <t xml:space="preserve">Free cash flow before financing</t>
  </si>
  <si>
    <t xml:space="preserve">Cumulative free cash flow</t>
  </si>
  <si>
    <t xml:space="preserve">Cash without financing (opening cash included)</t>
  </si>
  <si>
    <t xml:space="preserve">Initial financing received</t>
  </si>
  <si>
    <t xml:space="preserve">Financing closing costs paid</t>
  </si>
  <si>
    <t xml:space="preserve">Unrestricted cash after financing</t>
  </si>
  <si>
    <t xml:space="preserve">Required operating cash reserve</t>
  </si>
  <si>
    <t xml:space="preserve">Potential distributable cash (not paid)</t>
  </si>
  <si>
    <t xml:space="preserve">Planned owner distributions</t>
  </si>
  <si>
    <t xml:space="preserve">Capacity excess check (must be zero)</t>
  </si>
  <si>
    <t xml:space="preserve">Cash roll-forward check (must be zero)</t>
  </si>
  <si>
    <t xml:space="preserve">Revenue sum check (must be zero)</t>
  </si>
  <si>
    <t xml:space="preserve">Sites / organizations check (must be zero)</t>
  </si>
  <si>
    <t xml:space="preserve">Deposit liability check (must be &gt;= 0)</t>
  </si>
  <si>
    <t xml:space="preserve">Backlog check (must be &gt;= 0)</t>
  </si>
  <si>
    <t xml:space="preserve">Recurrence revenue share</t>
  </si>
  <si>
    <t xml:space="preserve">Signed wins cumulative</t>
  </si>
  <si>
    <t xml:space="preserve">Launches cumulative</t>
  </si>
  <si>
    <t xml:space="preserve">Pipeline-to-live reconciliation (must be zero)</t>
  </si>
  <si>
    <t xml:space="preserve">Receivables cash bridge (must be zero)</t>
  </si>
  <si>
    <t xml:space="preserve">Restricted cash bridge (must be zero)</t>
  </si>
  <si>
    <t xml:space="preserve">Allocated platform direct cost</t>
  </si>
  <si>
    <t xml:space="preserve">Allocated managed-service direct cost</t>
  </si>
  <si>
    <t xml:space="preserve">Allocated implementation direct cost</t>
  </si>
  <si>
    <t xml:space="preserve">Allocated custom-work direct cost</t>
  </si>
  <si>
    <t xml:space="preserve">Idle direct capacity / unallocated collection cost</t>
  </si>
  <si>
    <t xml:space="preserve">Platform gross profit before idle capacity</t>
  </si>
  <si>
    <t xml:space="preserve">Managed-service gross profit before idle capacity</t>
  </si>
  <si>
    <t xml:space="preserve">Implementation gross profit before idle capacity</t>
  </si>
  <si>
    <t xml:space="preserve">Custom-work gross profit before idle capacity</t>
  </si>
  <si>
    <t xml:space="preserve">Stream gross-profit reconciliation (must be zero)</t>
  </si>
  <si>
    <t xml:space="preserve">Operating | monthly operations and cash</t>
  </si>
  <si>
    <t xml:space="preserve">Upside | monthly operations and cash</t>
  </si>
  <si>
    <t xml:space="preserve">No sales | monthly operations and cash</t>
  </si>
  <si>
    <t xml:space="preserve">Price stress | monthly operations and cash</t>
  </si>
  <si>
    <t xml:space="preserve">Launch stress | monthly operations and cash</t>
  </si>
  <si>
    <t xml:space="preserve">Usage stress | monthly operations and cash</t>
  </si>
  <si>
    <t xml:space="preserve">Customer loss | monthly operations and cash</t>
  </si>
  <si>
    <t xml:space="preserve">Pay stress | monthly operations and cash</t>
  </si>
  <si>
    <t xml:space="preserve">Funding requirement | one proposed initial raise</t>
  </si>
  <si>
    <t xml:space="preserve">The recommendation is conditional on the costed role plan and opening-balance reconciliation. The 18-month horizon and reserve are proposed, not an approved financing policy. Reserve and contingency are cash buffers, not duplicate expenses.</t>
  </si>
  <si>
    <t xml:space="preserve">Funding driver</t>
  </si>
  <si>
    <t xml:space="preserve">Explanation</t>
  </si>
  <si>
    <t xml:space="preserve">Minimum pre-financing cash through horizon</t>
  </si>
  <si>
    <t xml:space="preserve">Cash shortfall (nonnegative)</t>
  </si>
  <si>
    <t xml:space="preserve">Cash shortfall already includes capex and opening obligations, and deducts opening cash. Do not add them again.</t>
  </si>
  <si>
    <t xml:space="preserve">Operating cash costs through horizon</t>
  </si>
  <si>
    <t xml:space="preserve">Closing operating reserve</t>
  </si>
  <si>
    <t xml:space="preserve">Three months of modeled operating costs at the funding horizon, retained in unrestricted cash.</t>
  </si>
  <si>
    <t xml:space="preserve">Separate operating contingency</t>
  </si>
  <si>
    <t xml:space="preserve">Buffer on modeled operating costs. Not assumed spent in scenario cash; pay/usage stresses show incremental burn.</t>
  </si>
  <si>
    <t xml:space="preserve">Financing cost allowance</t>
  </si>
  <si>
    <t xml:space="preserve">Required gross funding</t>
  </si>
  <si>
    <t xml:space="preserve">Larger scenario requirement</t>
  </si>
  <si>
    <t xml:space="preserve">Rounding increment</t>
  </si>
  <si>
    <t xml:space="preserve">PROPOSED INITIAL GROSS RAISE</t>
  </si>
  <si>
    <t xml:space="preserve">Discussion proposal, not approved terms. No assumed SAFE, valuation or investor ownership percentage.</t>
  </si>
  <si>
    <t xml:space="preserve">Rounding cushion</t>
  </si>
  <si>
    <t xml:space="preserve">No-sales monthly core operating budget</t>
  </si>
  <si>
    <t xml:space="preserve">No-sales horizon operating costs</t>
  </si>
  <si>
    <t xml:space="preserve">Capex and opening obligations</t>
  </si>
  <si>
    <t xml:space="preserve">Less opening unrestricted cash</t>
  </si>
  <si>
    <t xml:space="preserve">Closing reserve</t>
  </si>
  <si>
    <t xml:space="preserve">Unspent contingency</t>
  </si>
  <si>
    <t xml:space="preserve">No-sales total before rounding</t>
  </si>
  <si>
    <t xml:space="preserve">Adjustment rule</t>
  </si>
  <si>
    <t xml:space="preserve">Verified opening obligations increase required cash; usable opening cash reduces it. Salary, delivery allocation, customer economics and chosen runway change the result. Recalculate before describing the number as an agreed raise.</t>
  </si>
  <si>
    <t xml:space="preserve">Decision dashboard</t>
  </si>
  <si>
    <t xml:space="preserve">Three operating scenarios, one shared proposed financing amount. All outcomes are modeled, not a forecast of signed business. EBITDA includes proposed founder pay. Potential distributions are not committed or a legal distribution determination.</t>
  </si>
  <si>
    <t xml:space="preserve">Metric</t>
  </si>
  <si>
    <t xml:space="preserve">Downside M12</t>
  </si>
  <si>
    <t xml:space="preserve">Downside M24</t>
  </si>
  <si>
    <t xml:space="preserve">Downside M36</t>
  </si>
  <si>
    <t xml:space="preserve">Operating M12</t>
  </si>
  <si>
    <t xml:space="preserve">Operating M24</t>
  </si>
  <si>
    <t xml:space="preserve">Operating M36</t>
  </si>
  <si>
    <t xml:space="preserve">Upside M12</t>
  </si>
  <si>
    <t xml:space="preserve">Upside M24</t>
  </si>
  <si>
    <t xml:space="preserve">Upside M36</t>
  </si>
  <si>
    <t xml:space="preserve">Live organizations</t>
  </si>
  <si>
    <t xml:space="preserve">Billable sites</t>
  </si>
  <si>
    <t xml:space="preserve">Modeled fixed monthly run-rate</t>
  </si>
  <si>
    <t xml:space="preserve">Revenue: trailing 12 months</t>
  </si>
  <si>
    <t xml:space="preserve">Gross profit: trailing 12 months</t>
  </si>
  <si>
    <t xml:space="preserve">EBITDA: trailing 12 months</t>
  </si>
  <si>
    <t xml:space="preserve">Cash collections: trailing 12 months</t>
  </si>
  <si>
    <t xml:space="preserve">Post-tax free cash flow: trailing 12 months</t>
  </si>
  <si>
    <t xml:space="preserve">Unrestricted closing cash</t>
  </si>
  <si>
    <t xml:space="preserve">Cumulative potential distributions</t>
  </si>
  <si>
    <t xml:space="preserve">Total budgeted FTE</t>
  </si>
  <si>
    <t xml:space="preserve">Signed implementation backlog</t>
  </si>
  <si>
    <t xml:space="preserve">Proposed gross initial raise</t>
  </si>
  <si>
    <t xml:space="preserve">Stability-target caution</t>
  </si>
  <si>
    <t xml:space="preserve">US$65,000/month management stability objective; whether revenue or cash after delivery costs remains unconfirmed. Revenue at the target is not evidence of break-even after direct delivery and operating costs.</t>
  </si>
  <si>
    <t xml:space="preserve">Sensitivity checks</t>
  </si>
  <si>
    <t xml:space="preserve">Each stress is a complete formula-linked scenario. Single-variable stresses start from Operating. They do not replace the combined Downside case. No external financing plug repairs cash deficits.</t>
  </si>
  <si>
    <t xml:space="preserve">Scenario</t>
  </si>
  <si>
    <t xml:space="preserve">M24 monthly run-rate</t>
  </si>
  <si>
    <t xml:space="preserve">M24 unrestricted cash</t>
  </si>
  <si>
    <t xml:space="preserve">M36 unrestricted cash</t>
  </si>
  <si>
    <t xml:space="preserve">Lowest cash 36 months</t>
  </si>
  <si>
    <t xml:space="preserve">Peak unfunded cash need</t>
  </si>
  <si>
    <t xml:space="preserve">M36 backlog</t>
  </si>
  <si>
    <t xml:space="preserve">36-month EBITDA</t>
  </si>
  <si>
    <t xml:space="preserve">M36 potential distributions</t>
  </si>
  <si>
    <t xml:space="preserve">Recurring-only illustrative target</t>
  </si>
  <si>
    <t xml:space="preserve">Only meaningful if the target is in the reporting currency and denotes revenue. This comparison does not convert an ambiguous stability objective into verified cost or break-even.</t>
  </si>
  <si>
    <t xml:space="preserve">Organizations to match target at modeled mix</t>
  </si>
  <si>
    <t xml:space="preserve">Recurring-only operating break-even at M24 cost</t>
  </si>
  <si>
    <t xml:space="preserve">Break-even uses M24 staffing and current scenario prices/costs, excluding setup and custom revenue. Additional customers may require additional hiring; this is a local threshold, not a guaranteed achievable steady state.</t>
  </si>
  <si>
    <t xml:space="preserve">Historical comparator | unchanged original</t>
  </si>
  <si>
    <t xml:space="preserve">Original dated 17 August 2026. Recalculated a separate copy with LibreOffice: 1,355 formula caches matched, no Excel errors. This verifies arithmetic agreement, not assumptions, accounting treatment or current actuals.</t>
  </si>
  <si>
    <t xml:space="preserve">Historical metric</t>
  </si>
  <si>
    <t xml:space="preserve">Status</t>
  </si>
  <si>
    <t xml:space="preserve">Original cells</t>
  </si>
  <si>
    <t xml:space="preserve">Base revenue</t>
  </si>
  <si>
    <t xml:space="preserve">HISTORICAL ONLY</t>
  </si>
  <si>
    <t xml:space="preserve">Investor Summary!B19:D19</t>
  </si>
  <si>
    <t xml:space="preserve">Base EBITDA</t>
  </si>
  <si>
    <t xml:space="preserve">Investor Summary!B23:D23</t>
  </si>
  <si>
    <t xml:space="preserve">Base post-raise cash</t>
  </si>
  <si>
    <t xml:space="preserve">Investor Summary!B28:D28</t>
  </si>
  <si>
    <t xml:space="preserve">Three monthly scenarios</t>
  </si>
  <si>
    <t xml:space="preserve">Old Conservative/Upside summary rows are literals. New cases are independently formula-linked.</t>
  </si>
  <si>
    <t xml:space="preserve">Investor Summary!B13:J13; B15:J15</t>
  </si>
  <si>
    <t xml:space="preserve">Pricing</t>
  </si>
  <si>
    <t xml:space="preserve">Old $3,500/client platform and $199/media site replaced by dated per-site offer inputs with scenario discounts.</t>
  </si>
  <si>
    <t xml:space="preserve">Assumptions!D12; D22</t>
  </si>
  <si>
    <t xml:space="preserve">Media attachment</t>
  </si>
  <si>
    <t xml:space="preserve">Old formula 30%, labels 40% x 2 sites. New mix is explicit; no assumed share revenue.</t>
  </si>
  <si>
    <t xml:space="preserve">Assumptions!D19; Revenue Streams!D13:D15</t>
  </si>
  <si>
    <t xml:space="preserve">Gross/net</t>
  </si>
  <si>
    <t xml:space="preserve">Old includes company-sold catalog gross sales. New model includes only client-owned platform/services.</t>
  </si>
  <si>
    <t xml:space="preserve">Base 36-Month Model!S6; AK6</t>
  </si>
  <si>
    <t xml:space="preserve">Cash</t>
  </si>
  <si>
    <t xml:space="preserve">Old accumulated EBITDA plus net raise. New separates invoices, deposits, receivables, fee reserves, taxes, capex and obligations.</t>
  </si>
  <si>
    <t xml:space="preserve">Base 36-Month Model!AC6:AD7</t>
  </si>
  <si>
    <t xml:space="preserve">Funding</t>
  </si>
  <si>
    <t xml:space="preserve">Old $500k gross/$480k net is not reused. New raise derives from scenario cash, buffers and closing costs.</t>
  </si>
  <si>
    <t xml:space="preserve">Assumptions!C63:C64</t>
  </si>
  <si>
    <t xml:space="preserve">People</t>
  </si>
  <si>
    <t xml:space="preserve">Old 5 FTE at $100k loaded remains a comparator. New role-by-role base salary, burden, allocations and hires are explicit assumptions.</t>
  </si>
  <si>
    <t xml:space="preserve">Assumptions!C54:C55</t>
  </si>
  <si>
    <t xml:space="preserve">Model integrity</t>
  </si>
  <si>
    <t xml:space="preserve">00bc06cb94d0861c554564ee0ec8fbbd30bece9f26785c56f81b811ad7399cef</t>
  </si>
  <si>
    <t xml:space="preserve">Original SHA256, unchanged</t>
  </si>
  <si>
    <t xml:space="preserve">Evidence and unresolved inputs</t>
  </si>
  <si>
    <t xml:space="preserve">Internal evidence is distinct from approved policy, management representations and analyst assumptions. Investor workbook omits raw correspondence, customer identities and private negotiating limits.</t>
  </si>
  <si>
    <t xml:space="preserve">Source / input</t>
  </si>
  <si>
    <t xml:space="preserve">Classification</t>
  </si>
  <si>
    <t xml:space="preserve">Use and limitation</t>
  </si>
  <si>
    <t xml:space="preserve">Locator</t>
  </si>
  <si>
    <t xml:space="preserve">Management baseline</t>
  </si>
  <si>
    <t xml:space="preserve">Management representation</t>
  </si>
  <si>
    <t xml:space="preserve">Revenue approximately zero; short estimated sales cycle; stability objective not yet defined.</t>
  </si>
  <si>
    <t xml:space="preserve">ChatGPT: Analyze Stackmodo Growth, 17 September 2026; user statements</t>
  </si>
  <si>
    <t xml:space="preserve">Pricing flexibility</t>
  </si>
  <si>
    <t xml:space="preserve">Management decision</t>
  </si>
  <si>
    <t xml:space="preserve">Do not impose universal prices; evaluate scope, segment, obligations and realized contribution.</t>
  </si>
  <si>
    <t xml:space="preserve">ChatGPT: Stackmodo Investor Materials; Analyze Stackmodo Financials; Complete financial analysis, 17 September 2026</t>
  </si>
  <si>
    <t xml:space="preserve">Pricing snapshot</t>
  </si>
  <si>
    <t xml:space="preserve">Dated supplied evidence</t>
  </si>
  <si>
    <t xml:space="preserve">Media 499; Commerce 1500; bundle 1999; launch/custom 225/hour. USD reporting currency confirmed by Simon on 17 September 2026.</t>
  </si>
  <si>
    <t xml:space="preserve">02_CONTEXT_AND_EVIDENCE.md; supplied screenshot transcription 17 September 2026</t>
  </si>
  <si>
    <t xml:space="preserve">Current service register</t>
  </si>
  <si>
    <t xml:space="preserve">Owner-confirmed offered scope</t>
  </si>
  <si>
    <t xml:space="preserve">Offered capability is separate from customer activation and implementation test evidence. Body v9.</t>
  </si>
  <si>
    <t xml:space="preserve">https://work.quantecho.io/dashboard/workspace/28DyI0Go1EbGHo9sl4KULq1oX8l4uA9L/docs/hyjoeihzwzemrl27mlp9so6o</t>
  </si>
  <si>
    <t xml:space="preserve">Pricing/commercial rules</t>
  </si>
  <si>
    <t xml:space="preserve">Internal rules with superseded portions</t>
  </si>
  <si>
    <t xml:space="preserve">Body v18 read. Latest management pricing flexibility supersedes universal-rate interpretation. No supplier pages rechecked.</t>
  </si>
  <si>
    <t xml:space="preserve">https://work.quantecho.io/dashboard/workspace/28DyI0Go1EbGHo9sl4KULq1oX8l4uA9L/docs/jdawj9ja1sday0pyn6ki47xy</t>
  </si>
  <si>
    <t xml:space="preserve">CRM</t>
  </si>
  <si>
    <t xml:space="preserve">Live internal record</t>
  </si>
  <si>
    <t xml:space="preserve">10 active records; none won; all amount/currency/close date fields blank. Five are scopes within one organization. Does not prove no signed deals elsewhere.</t>
  </si>
  <si>
    <t xml:space="preserve">Kaneo list_crm_deals; full listing, 17 September 2026</t>
  </si>
  <si>
    <t xml:space="preserve">Financial model review</t>
  </si>
  <si>
    <t xml:space="preserve">Historical review</t>
  </si>
  <si>
    <t xml:space="preserve">Body v6 read. New analysis supersedes instructions to edit only the original workbook. Source original preserved.</t>
  </si>
  <si>
    <t xml:space="preserve">https://work.quantecho.io/dashboard/workspace/28DyI0Go1EbGHo9sl4KULq1oX8l4uA9L/docs/cvl6ssw0mf59qyk0e37thujr</t>
  </si>
  <si>
    <t xml:space="preserve">Product evidence</t>
  </si>
  <si>
    <t xml:space="preserve">Recorded technical progress</t>
  </si>
  <si>
    <t xml:space="preserve">Video/protected playback, content publication and restore tests are recorded milestones, not paid customer traction.</t>
  </si>
  <si>
    <t xml:space="preserve">Investment brief v8; Stackmodo stabilization readiness, 12 September 2026</t>
  </si>
  <si>
    <t xml:space="preserve">Opening cash / liabilities</t>
  </si>
  <si>
    <t xml:space="preserve">UNKNOWN</t>
  </si>
  <si>
    <t xml:space="preserve">Placeholders until reconciled bank/ledger input. Material dollar-for-dollar effect on required gross capital.</t>
  </si>
  <si>
    <t xml:space="preserve">Inputs: opening cash, opening obligations and confirmation flag</t>
  </si>
  <si>
    <t xml:space="preserve">People and capacity</t>
  </si>
  <si>
    <t xml:space="preserve">ANALYST ASSUMPTION</t>
  </si>
  <si>
    <t xml:space="preserve">Role budget includes founder compensation; current allocations and costs not verified. No other-venture team counted.</t>
  </si>
  <si>
    <t xml:space="preserve">Staffing sheet; historical Assumptions!C54:C62 as comparator only</t>
  </si>
  <si>
    <t xml:space="preserve">Supplier costs</t>
  </si>
  <si>
    <t xml:space="preserve">Planning allowances</t>
  </si>
  <si>
    <t xml:space="preserve">Shared $2k/month and $350/site from historical model; $100 media increment new allowance. No verified invoice-level margin claimed.</t>
  </si>
  <si>
    <t xml:space="preserve">Historical Assumptions!C58:C59; Inputs sheet</t>
  </si>
  <si>
    <t xml:space="preserve">Archived cost evidence</t>
  </si>
  <si>
    <t xml:space="preserve">Resource-specific access gap</t>
  </si>
  <si>
    <t xml:space="preserve">Metadata read succeeded. Native body returned Document not found. No claim of supplier-cost audit or workspace-wide failure.</t>
  </si>
  <si>
    <t xml:space="preserve">a8cg79gvr7lonmxayye0pcuo; 17 September 2026</t>
  </si>
  <si>
    <t xml:space="preserve">Corporate/IP scope</t>
  </si>
  <si>
    <t xml:space="preserve">UNRESOLVED</t>
  </si>
  <si>
    <t xml:space="preserve">Issuer, capitalization, IP/contract rights, shared cost/entity allocation and investor terms require documentation.</t>
  </si>
  <si>
    <t xml:space="preserve">Evidence and due diligence v6, bupqremzuu3esphri7ehkdz6</t>
  </si>
  <si>
    <t xml:space="preserve">Revenue vs cash</t>
  </si>
  <si>
    <t xml:space="preserve">Primary accounting reference</t>
  </si>
  <si>
    <t xml:space="preserve">Revenue follows performance; model distinguishes setup deposit receipt from acceptance. Contract-specific accounting still requires review.</t>
  </si>
  <si>
    <t xml:space="preserve">https://www.ifrs.org/issued-standards/list-of-standards/ifrs-15-revenue-from-contracts-with-customers/</t>
  </si>
  <si>
    <t xml:space="preserve">Debt vs equity</t>
  </si>
  <si>
    <t xml:space="preserve">Primary general reference</t>
  </si>
  <si>
    <t xml:space="preserve">Debt requires repayment capacity; no debt serviceability or eligibility asserted for Stackmodo.</t>
  </si>
  <si>
    <t xml:space="preserve">https://www.sba.gov/loans/7a-loans/</t>
  </si>
  <si>
    <t xml:space="preserve">Formula and reconciliation checks</t>
  </si>
  <si>
    <t xml:space="preserve">PASS values are formula arithmetic checks only. They do not verify customer demand, cost quotes, legal ownership or opening actuals. An independent Python verification report accompanies the package internally.</t>
  </si>
  <si>
    <t xml:space="preserve">Check</t>
  </si>
  <si>
    <t xml:space="preserve">Capacity never exceeded</t>
  </si>
  <si>
    <t xml:space="preserve">Cash roll-forward</t>
  </si>
  <si>
    <t xml:space="preserve">Revenue sums</t>
  </si>
  <si>
    <t xml:space="preserve">Sites / organizations</t>
  </si>
  <si>
    <t xml:space="preserve">Nonnegative unearned deposits</t>
  </si>
  <si>
    <t xml:space="preserve">Nonnegative signed backlog</t>
  </si>
  <si>
    <t xml:space="preserve">Signed-to-live reconciliation</t>
  </si>
  <si>
    <t xml:space="preserve">Revenue/receivables/deposit cash bridge</t>
  </si>
  <si>
    <t xml:space="preserve">Restricted cash bridge</t>
  </si>
  <si>
    <t xml:space="preserve">Nonnegative accounts receivable</t>
  </si>
  <si>
    <t xml:space="preserve">Nonnegative restricted cash</t>
  </si>
  <si>
    <t xml:space="preserve">Gross profit by stream reconciles</t>
  </si>
  <si>
    <t xml:space="preserve">Opening actuals verified</t>
  </si>
  <si>
    <t xml:space="preserve">Stability target definition verified</t>
  </si>
</sst>
</file>

<file path=xl/styles.xml><?xml version="1.0" encoding="utf-8"?>
<ns0:styleSheet xmlns:ns0="http://schemas.openxmlformats.org/spreadsheetml/2006/main">
  <ns0:numFmts count="8">
    <ns0:numFmt numFmtId="164" formatCode="General"/>
    <ns0:numFmt numFmtId="165" formatCode="\$#,##0"/>
    <ns0:numFmt numFmtId="166" formatCode="#,##0;[RED]\(#,##0\);\—"/>
    <ns0:numFmt numFmtId="167" formatCode="#,##0.00;[RED]\(#,##0.00\);\–"/>
    <ns0:numFmt numFmtId="168" formatCode="0.0%"/>
    <ns0:numFmt numFmtId="169" formatCode="#,##0;[RED]\(#,##0\);\–"/>
    <ns0:numFmt numFmtId="170" formatCode="0.0;[RED]\(0.0\);\–"/>
    <ns0:numFmt numFmtId="171" formatCode="\$#,##0"/>
  </ns0:numFmts>
  <ns0:fonts count="25">
    <ns0:font>
      <ns0:sz val="11"/>
      <ns0:color theme="1"/>
      <ns0:name val="Calibri"/>
      <ns0:family val="2"/>
      <ns0:charset val="1"/>
    </ns0:font>
    <ns0:font>
      <ns0:sz val="10"/>
      <ns0:name val="Arial"/>
      <ns0:family val="0"/>
    </ns0:font>
    <ns0:font>
      <ns0:sz val="10"/>
      <ns0:name val="Arial"/>
      <ns0:family val="0"/>
    </ns0:font>
    <ns0:font>
      <ns0:sz val="10"/>
      <ns0:name val="Arial"/>
      <ns0:family val="0"/>
    </ns0:font>
    <ns0:font>
      <ns0:b val="true"/>
      <ns0:sz val="25"/>
      <ns0:color rgb="FF111A30"/>
      <ns0:name val="Calibri"/>
      <ns0:family val="0"/>
      <ns0:charset val="1"/>
    </ns0:font>
    <ns0:font>
      <ns0:sz val="12"/>
      <ns0:color rgb="FF526079"/>
      <ns0:name val="Calibri"/>
      <ns0:family val="0"/>
      <ns0:charset val="1"/>
    </ns0:font>
    <ns0:font>
      <ns0:sz val="12"/>
      <ns0:color rgb="FF111A30"/>
      <ns0:name val="Calibri"/>
      <ns0:family val="0"/>
      <ns0:charset val="1"/>
    </ns0:font>
    <ns0:font>
      <ns0:b val="true"/>
      <ns0:sz val="15"/>
      <ns0:color rgb="FF4656C6"/>
      <ns0:name val="Calibri"/>
      <ns0:family val="0"/>
      <ns0:charset val="1"/>
    </ns0:font>
    <ns0:font>
      <ns0:b val="true"/>
      <ns0:sz val="12"/>
      <ns0:color rgb="FFFFFFFF"/>
      <ns0:name val="Calibri"/>
      <ns0:family val="0"/>
      <ns0:charset val="1"/>
    </ns0:font>
    <ns0:font>
      <ns0:b val="true"/>
      <ns0:sz val="12"/>
      <ns0:color rgb="FF4656C6"/>
      <ns0:name val="Calibri"/>
      <ns0:family val="0"/>
      <ns0:charset val="1"/>
    </ns0:font>
    <ns0:font>
      <ns0:b val="true"/>
      <ns0:sz val="14"/>
      <ns0:color rgb="FF4656C6"/>
      <ns0:name val="Calibri"/>
      <ns0:family val="0"/>
      <ns0:charset val="1"/>
    </ns0:font>
    <ns0:font>
      <ns0:b val="true"/>
      <ns0:sz val="15"/>
      <ns0:color rgb="FF111A30"/>
      <ns0:name val="Calibri"/>
      <ns0:family val="0"/>
      <ns0:charset val="1"/>
    </ns0:font>
    <ns0:font>
      <ns0:sz val="11"/>
      <ns0:color rgb="FF526079"/>
      <ns0:name val="Calibri"/>
      <ns0:family val="0"/>
      <ns0:charset val="1"/>
    </ns0:font>
    <ns0:font>
      <ns0:b val="true"/>
      <ns0:sz val="14"/>
      <ns0:color rgb="FF111A30"/>
      <ns0:name val="Calibri"/>
      <ns0:family val="0"/>
      <ns0:charset val="1"/>
    </ns0:font>
    <ns0:font>
      <ns0:u val="single"/>
      <ns0:sz val="11"/>
      <ns0:color rgb="FF4656C6"/>
      <ns0:name val="Calibri"/>
      <ns0:family val="0"/>
      <ns0:charset val="1"/>
    </ns0:font>
    <ns0:font>
      <ns0:b val="true"/>
      <ns0:sz val="20"/>
      <ns0:color rgb="FF153A46"/>
      <ns0:name val="Calibri"/>
      <ns0:family val="2"/>
      <ns0:charset val="1"/>
    </ns0:font>
    <ns0:font>
      <ns0:sz val="10"/>
      <ns0:color rgb="FF56646B"/>
      <ns0:name val="Calibri"/>
      <ns0:family val="2"/>
      <ns0:charset val="1"/>
    </ns0:font>
    <ns0:font>
      <ns0:b val="true"/>
      <ns0:sz val="11"/>
      <ns0:color rgb="FFFFFFFF"/>
      <ns0:name val="Calibri"/>
      <ns0:family val="2"/>
      <ns0:charset val="1"/>
    </ns0:font>
    <ns0:font>
      <ns0:sz val="10"/>
      <ns0:color theme="1"/>
      <ns0:name val="Calibri"/>
      <ns0:family val="2"/>
      <ns0:charset val="1"/>
    </ns0:font>
    <ns0:font>
      <ns0:sz val="10"/>
      <ns0:color rgb="FF1463A6"/>
      <ns0:name val="Calibri"/>
      <ns0:family val="2"/>
      <ns0:charset val="1"/>
    </ns0:font>
    <ns0:font>
      <ns0:b val="true"/>
      <ns0:sz val="10"/>
      <ns0:color theme="1"/>
      <ns0:name val="Calibri"/>
      <ns0:family val="2"/>
      <ns0:charset val="1"/>
    </ns0:font>
    <ns0:font>
      <ns0:b val="true"/>
      <ns0:sz val="11"/>
      <ns0:color rgb="FF984713"/>
      <ns0:name val="Calibri"/>
      <ns0:family val="2"/>
      <ns0:charset val="1"/>
    </ns0:font>
    <ns0:font>
      <ns0:b val="true"/>
      <ns0:sz val="18"/>
      <ns0:color rgb="FF000000"/>
      <ns0:name val="Calibri"/>
      <ns0:family val="2"/>
    </ns0:font>
    <ns0:font>
      <ns0:sz val="10"/>
      <ns0:color rgb="FF000000"/>
      <ns0:name val="Calibri"/>
      <ns0:family val="2"/>
    </ns0:font>
    <ns0:font>
      <ns0:b val="true"/>
      <ns0:sz val="10"/>
      <ns0:color rgb="FF000000"/>
      <ns0:name val="Calibri"/>
      <ns0:family val="2"/>
    </ns0:font>
  </ns0:fonts>
  <ns0:fills count="8">
    <ns0:fill>
      <ns0:patternFill patternType="none"/>
    </ns0:fill>
    <ns0:fill>
      <ns0:patternFill patternType="gray125"/>
    </ns0:fill>
    <ns0:fill>
      <ns0:patternFill patternType="solid">
        <ns0:fgColor rgb="FFF8FAFC"/>
        <ns0:bgColor rgb="FFFFFFFF"/>
      </ns0:patternFill>
    </ns0:fill>
    <ns0:fill>
      <ns0:patternFill patternType="solid">
        <ns0:fgColor rgb="FF4656C6"/>
        <ns0:bgColor rgb="FF526079"/>
      </ns0:patternFill>
    </ns0:fill>
    <ns0:fill>
      <ns0:patternFill patternType="solid">
        <ns0:fgColor rgb="FFEDF0FF"/>
        <ns0:bgColor rgb="FFEEF5FC"/>
      </ns0:patternFill>
    </ns0:fill>
    <ns0:fill>
      <ns0:patternFill patternType="solid">
        <ns0:fgColor rgb="FF153A46"/>
        <ns0:bgColor rgb="FF111A30"/>
      </ns0:patternFill>
    </ns0:fill>
    <ns0:fill>
      <ns0:patternFill patternType="solid">
        <ns0:fgColor rgb="FFEEF5FC"/>
        <ns0:bgColor rgb="FFEDF0FF"/>
      </ns0:patternFill>
    </ns0:fill>
    <ns0:fill>
      <ns0:patternFill patternType="solid">
        <ns0:fgColor rgb="FFEAF4F2"/>
        <ns0:bgColor rgb="FFEEF5FC"/>
      </ns0:patternFill>
    </ns0:fill>
  </ns0:fills>
  <ns0:borders count="2">
    <ns0:border diagonalUp="false" diagonalDown="false">
      <ns0:left/>
      <ns0:right/>
      <ns0:top/>
      <ns0:bottom/>
      <ns0:diagonal/>
    </ns0:border>
    <ns0:border diagonalUp="false" diagonalDown="false">
      <ns0:left/>
      <ns0:right/>
      <ns0:top style="thin"/>
      <ns0:bottom/>
      <ns0:diagonal/>
    </ns0:border>
  </ns0:borders>
  <ns0:cellStyleXfs count="20">
    <ns0:xf numFmtId="164" fontId="0" fillId="0" borderId="0" applyFont="true" applyBorder="true" applyAlignment="true" applyProtection="true">
      <ns0:alignment horizontal="general" vertical="bottom" textRotation="0" wrapText="false" indent="0" shrinkToFit="false"/>
      <ns0:protection locked="true" hidden="false"/>
    </ns0:xf>
    <ns0:xf numFmtId="0" fontId="1" fillId="0" borderId="0" applyFont="true" applyBorder="false" applyAlignment="false" applyProtection="false"/>
    <ns0:xf numFmtId="0" fontId="1" fillId="0" borderId="0" applyFont="true" applyBorder="false" applyAlignment="false" applyProtection="false"/>
    <ns0:xf numFmtId="0" fontId="2" fillId="0" borderId="0" applyFont="true" applyBorder="false" applyAlignment="false" applyProtection="false"/>
    <ns0:xf numFmtId="0" fontId="2" fillId="0" borderId="0" applyFont="true" applyBorder="false" applyAlignment="false" applyProtection="false"/>
    <ns0:xf numFmtId="0" fontId="0" fillId="0" borderId="0" applyFont="true" applyBorder="false" applyAlignment="false" applyProtection="false"/>
    <ns0:xf numFmtId="0" fontId="0" fillId="0" borderId="0" applyFont="true" applyBorder="false" applyAlignment="false" applyProtection="false"/>
    <ns0:xf numFmtId="0" fontId="0" fillId="0" borderId="0" applyFont="true" applyBorder="false" applyAlignment="false" applyProtection="false"/>
    <ns0:xf numFmtId="0" fontId="0" fillId="0" borderId="0" applyFont="true" applyBorder="false" applyAlignment="false" applyProtection="false"/>
    <ns0:xf numFmtId="0" fontId="0" fillId="0" borderId="0" applyFont="true" applyBorder="false" applyAlignment="false" applyProtection="false"/>
    <ns0:xf numFmtId="0" fontId="0" fillId="0" borderId="0" applyFont="true" applyBorder="false" applyAlignment="false" applyProtection="false"/>
    <ns0:xf numFmtId="0" fontId="0" fillId="0" borderId="0" applyFont="true" applyBorder="false" applyAlignment="false" applyProtection="false"/>
    <ns0:xf numFmtId="0" fontId="0" fillId="0" borderId="0" applyFont="true" applyBorder="false" applyAlignment="false" applyProtection="false"/>
    <ns0:xf numFmtId="0" fontId="0" fillId="0" borderId="0" applyFont="true" applyBorder="false" applyAlignment="false" applyProtection="false"/>
    <ns0:xf numFmtId="0" fontId="0" fillId="0" borderId="0" applyFont="true" applyBorder="false" applyAlignment="false" applyProtection="false"/>
    <ns0:xf numFmtId="43" fontId="1" fillId="0" borderId="0" applyFont="true" applyBorder="false" applyAlignment="false" applyProtection="false"/>
    <ns0:xf numFmtId="41" fontId="1" fillId="0" borderId="0" applyFont="true" applyBorder="false" applyAlignment="false" applyProtection="false"/>
    <ns0:xf numFmtId="44" fontId="1" fillId="0" borderId="0" applyFont="true" applyBorder="false" applyAlignment="false" applyProtection="false"/>
    <ns0:xf numFmtId="42" fontId="1" fillId="0" borderId="0" applyFont="true" applyBorder="false" applyAlignment="false" applyProtection="false"/>
    <ns0:xf numFmtId="9" fontId="1" fillId="0" borderId="0" applyFont="true" applyBorder="false" applyAlignment="false" applyProtection="false"/>
  </ns0:cellStyleXfs>
  <ns0:cellXfs count="36">
    <ns0:xf numFmtId="164" fontId="0" fillId="0" borderId="0" xfId="0" applyFont="false" applyBorder="false" applyAlignment="false" applyProtection="false">
      <ns0:alignment horizontal="general" vertical="bottom" textRotation="0" wrapText="false" indent="0" shrinkToFit="false"/>
      <ns0:protection locked="true" hidden="false"/>
    </ns0:xf>
    <ns0:xf numFmtId="164" fontId="4" fillId="2" borderId="0" xfId="0" applyFont="true" applyBorder="true" applyAlignment="true" applyProtection="false">
      <ns0:alignment horizontal="general" vertical="center" textRotation="0" wrapText="true" indent="0" shrinkToFit="false"/>
      <ns0:protection locked="true" hidden="false"/>
    </ns0:xf>
    <ns0:xf numFmtId="164" fontId="5" fillId="2" borderId="0" xfId="0" applyFont="true" applyBorder="true" applyAlignment="true" applyProtection="false">
      <ns0:alignment horizontal="general" vertical="center" textRotation="0" wrapText="true" indent="0" shrinkToFit="false"/>
      <ns0:protection locked="true" hidden="false"/>
    </ns0:xf>
    <ns0:xf numFmtId="164" fontId="6" fillId="2" borderId="0" xfId="0" applyFont="true" applyBorder="false" applyAlignment="true" applyProtection="false">
      <ns0:alignment horizontal="general" vertical="center" textRotation="0" wrapText="true" indent="0" shrinkToFit="false"/>
      <ns0:protection locked="true" hidden="false"/>
    </ns0:xf>
    <ns0:xf numFmtId="165" fontId="7" fillId="2" borderId="0" xfId="0" applyFont="true" applyBorder="false" applyAlignment="true" applyProtection="false">
      <ns0:alignment horizontal="general" vertical="center" textRotation="0" wrapText="true" indent="0" shrinkToFit="false"/>
      <ns0:protection locked="true" hidden="false"/>
    </ns0:xf>
    <ns0:xf numFmtId="164" fontId="6" fillId="2" borderId="0" xfId="0" applyFont="true" applyBorder="true" applyAlignment="true" applyProtection="false">
      <ns0:alignment horizontal="general" vertical="center" textRotation="0" wrapText="true" indent="0" shrinkToFit="false"/>
      <ns0:protection locked="true" hidden="false"/>
    </ns0:xf>
    <ns0:xf numFmtId="164" fontId="8" fillId="3" borderId="0" xfId="0" applyFont="true" applyBorder="false" applyAlignment="true" applyProtection="false">
      <ns0:alignment horizontal="general" vertical="center" textRotation="0" wrapText="true" indent="0" shrinkToFit="false"/>
      <ns0:protection locked="true" hidden="false"/>
    </ns0:xf>
    <ns0:xf numFmtId="166" fontId="6" fillId="2" borderId="0" xfId="0" applyFont="true" applyBorder="false" applyAlignment="true" applyProtection="false">
      <ns0:alignment horizontal="right" vertical="center" textRotation="0" wrapText="false" indent="0" shrinkToFit="false"/>
      <ns0:protection locked="true" hidden="false"/>
    </ns0:xf>
    <ns0:xf numFmtId="164" fontId="9" fillId="4" borderId="0" xfId="0" applyFont="true" applyBorder="false" applyAlignment="true" applyProtection="false">
      <ns0:alignment horizontal="general" vertical="center" textRotation="0" wrapText="true" indent="0" shrinkToFit="false"/>
      <ns0:protection locked="true" hidden="false"/>
    </ns0:xf>
    <ns0:xf numFmtId="166" fontId="9" fillId="4" borderId="0" xfId="0" applyFont="true" applyBorder="false" applyAlignment="true" applyProtection="false">
      <ns0:alignment horizontal="right" vertical="center" textRotation="0" wrapText="false" indent="0" shrinkToFit="false"/>
      <ns0:protection locked="true" hidden="false"/>
    </ns0:xf>
    <ns0:xf numFmtId="164" fontId="10" fillId="4" borderId="0" xfId="0" applyFont="true" applyBorder="false" applyAlignment="true" applyProtection="false">
      <ns0:alignment horizontal="general" vertical="center" textRotation="0" wrapText="true" indent="0" shrinkToFit="false"/>
      <ns0:protection locked="true" hidden="false"/>
    </ns0:xf>
    <ns0:xf numFmtId="166" fontId="10" fillId="4" borderId="0" xfId="0" applyFont="true" applyBorder="false" applyAlignment="true" applyProtection="false">
      <ns0:alignment horizontal="right" vertical="center" textRotation="0" wrapText="false" indent="0" shrinkToFit="false"/>
      <ns0:protection locked="true" hidden="false"/>
    </ns0:xf>
    <ns0:xf numFmtId="164" fontId="11" fillId="2" borderId="0" xfId="0" applyFont="true" applyBorder="false" applyAlignment="true" applyProtection="false">
      <ns0:alignment horizontal="general" vertical="center" textRotation="0" wrapText="true" indent="0" shrinkToFit="false"/>
      <ns0:protection locked="true" hidden="false"/>
    </ns0:xf>
    <ns0:xf numFmtId="164" fontId="0" fillId="2" borderId="0" xfId="0" applyFont="false" applyBorder="false" applyAlignment="true" applyProtection="false">
      <ns0:alignment horizontal="general" vertical="center" textRotation="0" wrapText="false" indent="0" shrinkToFit="false"/>
      <ns0:protection locked="true" hidden="false"/>
    </ns0:xf>
    <ns0:xf numFmtId="164" fontId="12" fillId="2" borderId="0" xfId="0" applyFont="true" applyBorder="true" applyAlignment="true" applyProtection="false">
      <ns0:alignment horizontal="general" vertical="center" textRotation="0" wrapText="true" indent="0" shrinkToFit="false"/>
      <ns0:protection locked="true" hidden="false"/>
    </ns0:xf>
    <ns0:xf numFmtId="164" fontId="13" fillId="2" borderId="0" xfId="0" applyFont="true" applyBorder="true" applyAlignment="true" applyProtection="false">
      <ns0:alignment horizontal="general" vertical="center" textRotation="0" wrapText="true" indent="0" shrinkToFit="false"/>
      <ns0:protection locked="true" hidden="false"/>
    </ns0:xf>
    <ns0:xf numFmtId="164" fontId="13" fillId="2" borderId="0" xfId="0" applyFont="true" applyBorder="false" applyAlignment="true" applyProtection="false">
      <ns0:alignment horizontal="general" vertical="center" textRotation="0" wrapText="true" indent="0" shrinkToFit="false"/>
      <ns0:protection locked="true" hidden="false"/>
    </ns0:xf>
    <ns0:xf numFmtId="164" fontId="14" fillId="2" borderId="0" xfId="0" applyFont="true" applyBorder="false" applyAlignment="true" applyProtection="false">
      <ns0:alignment horizontal="general" vertical="center" textRotation="0" wrapText="true" indent="0" shrinkToFit="false"/>
      <ns0:protection locked="true" hidden="false"/>
    </ns0:xf>
    <ns0:xf numFmtId="164" fontId="14" fillId="2" borderId="0" xfId="0" applyFont="true" applyBorder="false" applyAlignment="true" applyProtection="false">
      <ns0:alignment horizontal="general" vertical="center" textRotation="0" wrapText="false" indent="0" shrinkToFit="false"/>
      <ns0:protection locked="true" hidden="false"/>
    </ns0:xf>
    <ns0:xf numFmtId="164" fontId="12" fillId="2" borderId="0" xfId="0" applyFont="true" applyBorder="false" applyAlignment="true" applyProtection="false">
      <ns0:alignment horizontal="general" vertical="center" textRotation="0" wrapText="true" indent="0" shrinkToFit="false"/>
      <ns0:protection locked="true" hidden="false"/>
    </ns0:xf>
    <ns0:xf numFmtId="164" fontId="0" fillId="0" borderId="0" xfId="0" applyFont="false" applyBorder="false" applyAlignment="true" applyProtection="false">
      <ns0:alignment horizontal="general" vertical="bottom" textRotation="0" wrapText="false" indent="0" shrinkToFit="false"/>
      <ns0:protection locked="true" hidden="false"/>
    </ns0:xf>
    <ns0:xf numFmtId="164" fontId="15" fillId="0" borderId="0" xfId="0" applyFont="true" applyBorder="true" applyAlignment="true" applyProtection="false">
      <ns0:alignment horizontal="general" vertical="bottom" textRotation="0" wrapText="false" indent="0" shrinkToFit="false"/>
      <ns0:protection locked="true" hidden="false"/>
    </ns0:xf>
    <ns0:xf numFmtId="164" fontId="16" fillId="0" borderId="0" xfId="0" applyFont="true" applyBorder="true" applyAlignment="true" applyProtection="false">
      <ns0:alignment horizontal="general" vertical="top" textRotation="0" wrapText="true" indent="0" shrinkToFit="false"/>
      <ns0:protection locked="true" hidden="false"/>
    </ns0:xf>
    <ns0:xf numFmtId="164" fontId="17" fillId="5" borderId="0" xfId="0" applyFont="true" applyBorder="false" applyAlignment="true" applyProtection="false">
      <ns0:alignment horizontal="general" vertical="center" textRotation="0" wrapText="true" indent="0" shrinkToFit="false"/>
      <ns0:protection locked="true" hidden="false"/>
    </ns0:xf>
    <ns0:xf numFmtId="164" fontId="18" fillId="0" borderId="0" xfId="0" applyFont="true" applyBorder="true" applyAlignment="true" applyProtection="false">
      <ns0:alignment horizontal="general" vertical="top" textRotation="0" wrapText="true" indent="0" shrinkToFit="false"/>
      <ns0:protection locked="true" hidden="false"/>
    </ns0:xf>
    <ns0:xf numFmtId="164" fontId="18" fillId="0" borderId="0" xfId="0" applyFont="true" applyBorder="false" applyAlignment="true" applyProtection="false">
      <ns0:alignment horizontal="general" vertical="top" textRotation="0" wrapText="true" indent="0" shrinkToFit="false"/>
      <ns0:protection locked="true" hidden="false"/>
    </ns0:xf>
    <ns0:xf numFmtId="167" fontId="19" fillId="6" borderId="0" xfId="0" applyFont="true" applyBorder="false" applyAlignment="true" applyProtection="false">
      <ns0:alignment horizontal="general" vertical="bottom" textRotation="0" wrapText="false" indent="0" shrinkToFit="false"/>
      <ns0:protection locked="true" hidden="false"/>
    </ns0:xf>
    <ns0:xf numFmtId="164" fontId="16" fillId="0" borderId="0" xfId="0" applyFont="true" applyBorder="false" applyAlignment="true" applyProtection="false">
      <ns0:alignment horizontal="general" vertical="top" textRotation="0" wrapText="true" indent="0" shrinkToFit="false"/>
      <ns0:protection locked="true" hidden="false"/>
    </ns0:xf>
    <ns0:xf numFmtId="168" fontId="19" fillId="6" borderId="0" xfId="0" applyFont="true" applyBorder="false" applyAlignment="true" applyProtection="false">
      <ns0:alignment horizontal="general" vertical="bottom" textRotation="0" wrapText="false" indent="0" shrinkToFit="false"/>
      <ns0:protection locked="true" hidden="false"/>
    </ns0:xf>
    <ns0:xf numFmtId="168" fontId="18" fillId="0" borderId="0" xfId="0" applyFont="true" applyBorder="false" applyAlignment="true" applyProtection="false">
      <ns0:alignment horizontal="general" vertical="bottom" textRotation="0" wrapText="false" indent="0" shrinkToFit="false"/>
      <ns0:protection locked="true" hidden="false"/>
    </ns0:xf>
    <ns0:xf numFmtId="169" fontId="18" fillId="0" borderId="0" xfId="0" applyFont="true" applyBorder="false" applyAlignment="true" applyProtection="false">
      <ns0:alignment horizontal="general" vertical="bottom" textRotation="0" wrapText="false" indent="0" shrinkToFit="false"/>
      <ns0:protection locked="true" hidden="false"/>
    </ns0:xf>
    <ns0:xf numFmtId="169" fontId="20" fillId="7" borderId="1" xfId="0" applyFont="true" applyBorder="true" applyAlignment="true" applyProtection="false">
      <ns0:alignment horizontal="general" vertical="bottom" textRotation="0" wrapText="false" indent="0" shrinkToFit="false"/>
      <ns0:protection locked="true" hidden="false"/>
    </ns0:xf>
    <ns0:xf numFmtId="170" fontId="18" fillId="0" borderId="0" xfId="0" applyFont="true" applyBorder="false" applyAlignment="true" applyProtection="false">
      <ns0:alignment horizontal="general" vertical="bottom" textRotation="0" wrapText="false" indent="0" shrinkToFit="false"/>
      <ns0:protection locked="true" hidden="false"/>
    </ns0:xf>
    <ns0:xf numFmtId="164" fontId="21" fillId="0" borderId="0" xfId="0" applyFont="true" applyBorder="false" applyAlignment="true" applyProtection="false">
      <ns0:alignment horizontal="general" vertical="bottom" textRotation="0" wrapText="true" indent="0" shrinkToFit="false"/>
      <ns0:protection locked="true" hidden="false"/>
    </ns0:xf>
    <ns0:xf numFmtId="164" fontId="21" fillId="0" borderId="0" xfId="0" applyFont="true" applyBorder="true" applyAlignment="true" applyProtection="false">
      <ns0:alignment horizontal="general" vertical="bottom" textRotation="0" wrapText="true" indent="0" shrinkToFit="false"/>
      <ns0:protection locked="true" hidden="false"/>
    </ns0:xf>
    <ns0:xf numFmtId="164" fontId="6" fillId="2" borderId="0" xfId="0" applyFont="true" applyBorder="true" applyAlignment="1" applyProtection="false">
      <ns0:alignment horizontal="left" vertical="center" textRotation="0" wrapText="true" indent="1" shrinkToFit="false"/>
      <ns0:protection locked="true" hidden="false"/>
    </ns0:xf>
  </ns0:cellXfs>
  <ns0:cellStyles count="6">
    <ns0:cellStyle name="Normal" xfId="0" builtinId="0"/>
    <ns0:cellStyle name="Comma" xfId="15" builtinId="3"/>
    <ns0:cellStyle name="Comma [0]" xfId="16" builtinId="6"/>
    <ns0:cellStyle name="Currency" xfId="17" builtinId="4"/>
    <ns0:cellStyle name="Currency [0]" xfId="18" builtinId="7"/>
    <ns0:cellStyle name="Percent" xfId="19" builtinId="5"/>
  </ns0:cellStyles>
  <ns0:dxfs count="9">
    <ns0:dxf>
      <ns0:fill>
        <ns0:patternFill patternType="solid">
          <ns0:fgColor rgb="FF153A46"/>
          <ns0:bgColor rgb="FF000000"/>
        </ns0:patternFill>
      </ns0:fill>
    </ns0:dxf>
    <ns0:dxf>
      <ns0:fill>
        <ns0:patternFill patternType="solid">
          <ns0:bgColor rgb="FF000000"/>
        </ns0:patternFill>
      </ns0:fill>
    </ns0:dxf>
    <ns0:dxf>
      <ns0:fill>
        <ns0:patternFill patternType="solid">
          <ns0:fgColor rgb="FF000000"/>
          <ns0:bgColor rgb="FF000000"/>
        </ns0:patternFill>
      </ns0:fill>
    </ns0:dxf>
    <ns0:dxf>
      <ns0:fill>
        <ns0:patternFill patternType="solid">
          <ns0:fgColor rgb="FFFFFFFF"/>
          <ns0:bgColor rgb="FF000000"/>
        </ns0:patternFill>
      </ns0:fill>
    </ns0:dxf>
    <ns0:dxf>
      <ns0:fill>
        <ns0:patternFill patternType="solid">
          <ns0:fgColor rgb="FFEEF5FC"/>
          <ns0:bgColor rgb="FF000000"/>
        </ns0:patternFill>
      </ns0:fill>
    </ns0:dxf>
    <ns0:dxf>
      <ns0:fill>
        <ns0:patternFill patternType="solid">
          <ns0:fgColor rgb="FF1463A6"/>
          <ns0:bgColor rgb="FF000000"/>
        </ns0:patternFill>
      </ns0:fill>
    </ns0:dxf>
    <ns0:dxf>
      <ns0:fill>
        <ns0:patternFill patternType="solid">
          <ns0:fgColor rgb="FF56646B"/>
          <ns0:bgColor rgb="FF000000"/>
        </ns0:patternFill>
      </ns0:fill>
    </ns0:dxf>
    <ns0:dxf>
      <ns0:fill>
        <ns0:patternFill patternType="solid">
          <ns0:fgColor rgb="FFEAF4F2"/>
          <ns0:bgColor rgb="FF000000"/>
        </ns0:patternFill>
      </ns0:fill>
    </ns0:dxf>
    <ns0:dxf>
      <ns0:font>
        <ns0:color rgb="FF9F301D"/>
      </ns0:font>
      <ns0:fill>
        <ns0:patternFill>
          <ns0:bgColor rgb="FFFFE5DE"/>
        </ns0:patternFill>
      </ns0:fill>
    </ns0:dxf>
  </ns0:dxfs>
  <ns0:colors>
    <ns0:indexedColors>
      <ns0:rgbColor rgb="FF000000"/>
      <ns0:rgbColor rgb="FFFFFFFF"/>
      <ns0:rgbColor rgb="FFFF0000"/>
      <ns0:rgbColor rgb="FF00FF00"/>
      <ns0:rgbColor rgb="FF0000FF"/>
      <ns0:rgbColor rgb="FFFFFF00"/>
      <ns0:rgbColor rgb="FFFF00FF"/>
      <ns0:rgbColor rgb="FF00FFFF"/>
      <ns0:rgbColor rgb="FF800000"/>
      <ns0:rgbColor rgb="FF008000"/>
      <ns0:rgbColor rgb="FF000080"/>
      <ns0:rgbColor rgb="FF808000"/>
      <ns0:rgbColor rgb="FF800080"/>
      <ns0:rgbColor rgb="FF4F81BD"/>
      <ns0:rgbColor rgb="FFC0C0C0"/>
      <ns0:rgbColor rgb="FF878787"/>
      <ns0:rgbColor rgb="FF8064A2"/>
      <ns0:rgbColor rgb="FFBE4B48"/>
      <ns0:rgbColor rgb="FFF8FAFC"/>
      <ns0:rgbColor rgb="FFEAF4F2"/>
      <ns0:rgbColor rgb="FF660066"/>
      <ns0:rgbColor rgb="FFFF8080"/>
      <ns0:rgbColor rgb="FF1463A6"/>
      <ns0:rgbColor rgb="FFD9D9D9"/>
      <ns0:rgbColor rgb="FF000080"/>
      <ns0:rgbColor rgb="FFFF00FF"/>
      <ns0:rgbColor rgb="FFFFFF00"/>
      <ns0:rgbColor rgb="FF00FFFF"/>
      <ns0:rgbColor rgb="FF800080"/>
      <ns0:rgbColor rgb="FF800000"/>
      <ns0:rgbColor rgb="FF008080"/>
      <ns0:rgbColor rgb="FF0000FF"/>
      <ns0:rgbColor rgb="FF00CCFF"/>
      <ns0:rgbColor rgb="FFEEF5FC"/>
      <ns0:rgbColor rgb="FFEDF0FF"/>
      <ns0:rgbColor rgb="FFFFFF99"/>
      <ns0:rgbColor rgb="FF99CCFF"/>
      <ns0:rgbColor rgb="FFFF99CC"/>
      <ns0:rgbColor rgb="FFCC99FF"/>
      <ns0:rgbColor rgb="FFFFE5DE"/>
      <ns0:rgbColor rgb="FF4656C6"/>
      <ns0:rgbColor rgb="FF33CCCC"/>
      <ns0:rgbColor rgb="FF98B855"/>
      <ns0:rgbColor rgb="FFFFCC00"/>
      <ns0:rgbColor rgb="FFFF9900"/>
      <ns0:rgbColor rgb="FFC0504D"/>
      <ns0:rgbColor rgb="FF7D5FA0"/>
      <ns0:rgbColor rgb="FF9BBB59"/>
      <ns0:rgbColor rgb="FF153A46"/>
      <ns0:rgbColor rgb="FF4A7EBB"/>
      <ns0:rgbColor rgb="FF111A30"/>
      <ns0:rgbColor rgb="FF333300"/>
      <ns0:rgbColor rgb="FF9F301D"/>
      <ns0:rgbColor rgb="FF984713"/>
      <ns0:rgbColor rgb="FF526079"/>
      <ns0:rgbColor rgb="FF56646B"/>
    </ns0:indexedColors>
  </ns0:colors>
</ns0: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worksheet" Target="worksheets/sheet18.xml"/><Relationship Id="rId21" Type="http://schemas.openxmlformats.org/officeDocument/2006/relationships/worksheet" Target="worksheets/sheet19.xml"/><Relationship Id="rId22" Type="http://schemas.openxmlformats.org/officeDocument/2006/relationships/worksheet" Target="worksheets/sheet20.xml"/><Relationship Id="rId23" Type="http://schemas.openxmlformats.org/officeDocument/2006/relationships/worksheet" Target="worksheets/sheet21.xml"/><Relationship Id="rId2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n-US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lang="en-US" sz="1800" spc="-1" strike="noStrike">
                <a:solidFill>
                  <a:srgbClr val="000000"/>
                </a:solidFill>
                <a:latin typeface="Calibri"/>
              </a:rPr>
              <a:t>Unrestricted cash | same initial raise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"Downside"</c:f>
              <c:strCache>
                <c:ptCount val="1"/>
                <c:pt idx="0">
                  <c:v>Downside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Downside!$B$5:$AK$5</c:f>
              <c:multiLvlStrCache>
                <c:ptCount val="1"/>
                <c:lvl>
                  <c:pt idx="0">
                    <c:v>36</c:v>
                  </c:pt>
                </c:lvl>
                <c:lvl>
                  <c:pt idx="0">
                    <c:v>35</c:v>
                  </c:pt>
                </c:lvl>
                <c:lvl>
                  <c:pt idx="0">
                    <c:v>34</c:v>
                  </c:pt>
                </c:lvl>
                <c:lvl>
                  <c:pt idx="0">
                    <c:v>33</c:v>
                  </c:pt>
                </c:lvl>
                <c:lvl>
                  <c:pt idx="0">
                    <c:v>32</c:v>
                  </c:pt>
                </c:lvl>
                <c:lvl>
                  <c:pt idx="0">
                    <c:v>31</c:v>
                  </c:pt>
                </c:lvl>
                <c:lvl>
                  <c:pt idx="0">
                    <c:v>30</c:v>
                  </c:pt>
                </c:lvl>
                <c:lvl>
                  <c:pt idx="0">
                    <c:v>29</c:v>
                  </c:pt>
                </c:lvl>
                <c:lvl>
                  <c:pt idx="0">
                    <c:v>28</c:v>
                  </c:pt>
                </c:lvl>
                <c:lvl>
                  <c:pt idx="0">
                    <c:v>27</c:v>
                  </c:pt>
                </c:lvl>
                <c:lvl>
                  <c:pt idx="0">
                    <c:v>26</c:v>
                  </c:pt>
                </c:lvl>
                <c:lvl>
                  <c:pt idx="0">
                    <c:v>25</c:v>
                  </c:pt>
                </c:lvl>
                <c:lvl>
                  <c:pt idx="0">
                    <c:v>24</c:v>
                  </c:pt>
                </c:lvl>
                <c:lvl>
                  <c:pt idx="0">
                    <c:v>23</c:v>
                  </c:pt>
                </c:lvl>
                <c:lvl>
                  <c:pt idx="0">
                    <c:v>22</c:v>
                  </c:pt>
                </c:lvl>
                <c:lvl>
                  <c:pt idx="0">
                    <c:v>21</c:v>
                  </c:pt>
                </c:lvl>
                <c:lvl>
                  <c:pt idx="0">
                    <c:v>20</c:v>
                  </c:pt>
                </c:lvl>
                <c:lvl>
                  <c:pt idx="0">
                    <c:v>19</c:v>
                  </c:pt>
                </c:lvl>
                <c:lvl>
                  <c:pt idx="0">
                    <c:v>18</c:v>
                  </c:pt>
                </c:lvl>
                <c:lvl>
                  <c:pt idx="0">
                    <c:v>17</c:v>
                  </c:pt>
                </c:lvl>
                <c:lvl>
                  <c:pt idx="0">
                    <c:v>16</c:v>
                  </c:pt>
                </c:lvl>
                <c:lvl>
                  <c:pt idx="0">
                    <c:v>15</c:v>
                  </c:pt>
                </c:lvl>
                <c:lvl>
                  <c:pt idx="0">
                    <c:v>14</c:v>
                  </c:pt>
                </c:lvl>
                <c:lvl>
                  <c:pt idx="0">
                    <c:v>13</c:v>
                  </c:pt>
                </c:lvl>
                <c:lvl>
                  <c:pt idx="0">
                    <c:v>12</c:v>
                  </c:pt>
                </c:lvl>
                <c:lvl>
                  <c:pt idx="0">
                    <c:v>11</c:v>
                  </c:pt>
                </c:lvl>
                <c:lvl>
                  <c:pt idx="0">
                    <c:v>10</c:v>
                  </c:pt>
                </c:lvl>
                <c:lvl>
                  <c:pt idx="0">
                    <c:v>9</c:v>
                  </c:pt>
                </c:lvl>
                <c:lvl>
                  <c:pt idx="0">
                    <c:v>8</c:v>
                  </c:pt>
                </c:lvl>
                <c:lvl>
                  <c:pt idx="0">
                    <c:v>7</c:v>
                  </c:pt>
                </c:lvl>
                <c:lvl>
                  <c:pt idx="0">
                    <c:v>6</c:v>
                  </c:pt>
                </c:lvl>
                <c:lvl>
                  <c:pt idx="0">
                    <c:v>5</c:v>
                  </c:pt>
                </c:lvl>
                <c:lvl>
                  <c:pt idx="0">
                    <c:v>4</c:v>
                  </c:pt>
                </c:lvl>
                <c:lvl>
                  <c:pt idx="0">
                    <c:v>3</c:v>
                  </c:pt>
                </c:lvl>
                <c:lvl>
                  <c:pt idx="0">
                    <c:v>2</c:v>
                  </c:pt>
                </c:lvl>
                <c:lvl>
                  <c:pt idx="0">
                    <c:v>1</c:v>
                  </c:pt>
                </c:lvl>
              </c:multiLvlStrCache>
            </c:multiLvlStrRef>
          </c:cat>
          <c:val>
            <c:numRef>
              <c:f>Downside!$B$77:$AK$77</c:f>
              <c:numCache>
                <c:formatCode>#,##0;[RED]\(#,##0\);\–</c:formatCode>
                <c:ptCount val="36"/>
                <c:pt idx="0">
                  <c:v>1301000</c:v>
                </c:pt>
                <c:pt idx="1">
                  <c:v>1242000</c:v>
                </c:pt>
                <c:pt idx="2">
                  <c:v>1183000</c:v>
                </c:pt>
                <c:pt idx="3">
                  <c:v>1128147.2</c:v>
                </c:pt>
                <c:pt idx="4">
                  <c:v>1069147.2</c:v>
                </c:pt>
                <c:pt idx="5">
                  <c:v>1014047.4</c:v>
                </c:pt>
                <c:pt idx="6">
                  <c:v>958840.08</c:v>
                </c:pt>
                <c:pt idx="7">
                  <c:v>906004.76164</c:v>
                </c:pt>
                <c:pt idx="8">
                  <c:v>851755.3015424</c:v>
                </c:pt>
                <c:pt idx="9">
                  <c:v>799993.225886752</c:v>
                </c:pt>
                <c:pt idx="10">
                  <c:v>753882.306105667</c:v>
                </c:pt>
                <c:pt idx="11">
                  <c:v>702246.794737129</c:v>
                </c:pt>
                <c:pt idx="12">
                  <c:v>653127.040062211</c:v>
                </c:pt>
                <c:pt idx="13">
                  <c:v>602575.317723967</c:v>
                </c:pt>
                <c:pt idx="14">
                  <c:v>558425.519194213</c:v>
                </c:pt>
                <c:pt idx="15">
                  <c:v>515710.374996503</c:v>
                </c:pt>
                <c:pt idx="16">
                  <c:v>463008.523699673</c:v>
                </c:pt>
                <c:pt idx="17">
                  <c:v>420942.75189503</c:v>
                </c:pt>
                <c:pt idx="18">
                  <c:v>380245.788009654</c:v>
                </c:pt>
                <c:pt idx="19">
                  <c:v>340540.524658911</c:v>
                </c:pt>
                <c:pt idx="20">
                  <c:v>295309.453696633</c:v>
                </c:pt>
                <c:pt idx="21">
                  <c:v>256342.084741575</c:v>
                </c:pt>
                <c:pt idx="22">
                  <c:v>218434.555648794</c:v>
                </c:pt>
                <c:pt idx="23">
                  <c:v>181350.478394793</c:v>
                </c:pt>
                <c:pt idx="24">
                  <c:v>145447.281047322</c:v>
                </c:pt>
                <c:pt idx="25">
                  <c:v>110542.640129976</c:v>
                </c:pt>
                <c:pt idx="26">
                  <c:v>76616.5845141513</c:v>
                </c:pt>
                <c:pt idx="27">
                  <c:v>43649.5424938183</c:v>
                </c:pt>
                <c:pt idx="28">
                  <c:v>11622.3337970669</c:v>
                </c:pt>
                <c:pt idx="29">
                  <c:v>-19483.8382425744</c:v>
                </c:pt>
                <c:pt idx="30">
                  <c:v>-49687.3943582478</c:v>
                </c:pt>
                <c:pt idx="31">
                  <c:v>-79006.3868684329</c:v>
                </c:pt>
                <c:pt idx="32">
                  <c:v>-123311.307045239</c:v>
                </c:pt>
                <c:pt idx="33">
                  <c:v>-166913.892335335</c:v>
                </c:pt>
                <c:pt idx="34">
                  <c:v>-209930.933436453</c:v>
                </c:pt>
                <c:pt idx="35">
                  <c:v>-248092.401232374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"Operating"</c:f>
              <c:strCache>
                <c:ptCount val="1"/>
                <c:pt idx="0">
                  <c:v>Operating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Downside!$B$5:$AK$5</c:f>
              <c:multiLvlStrCache>
                <c:ptCount val="1"/>
                <c:lvl>
                  <c:pt idx="0">
                    <c:v>36</c:v>
                  </c:pt>
                </c:lvl>
                <c:lvl>
                  <c:pt idx="0">
                    <c:v>35</c:v>
                  </c:pt>
                </c:lvl>
                <c:lvl>
                  <c:pt idx="0">
                    <c:v>34</c:v>
                  </c:pt>
                </c:lvl>
                <c:lvl>
                  <c:pt idx="0">
                    <c:v>33</c:v>
                  </c:pt>
                </c:lvl>
                <c:lvl>
                  <c:pt idx="0">
                    <c:v>32</c:v>
                  </c:pt>
                </c:lvl>
                <c:lvl>
                  <c:pt idx="0">
                    <c:v>31</c:v>
                  </c:pt>
                </c:lvl>
                <c:lvl>
                  <c:pt idx="0">
                    <c:v>30</c:v>
                  </c:pt>
                </c:lvl>
                <c:lvl>
                  <c:pt idx="0">
                    <c:v>29</c:v>
                  </c:pt>
                </c:lvl>
                <c:lvl>
                  <c:pt idx="0">
                    <c:v>28</c:v>
                  </c:pt>
                </c:lvl>
                <c:lvl>
                  <c:pt idx="0">
                    <c:v>27</c:v>
                  </c:pt>
                </c:lvl>
                <c:lvl>
                  <c:pt idx="0">
                    <c:v>26</c:v>
                  </c:pt>
                </c:lvl>
                <c:lvl>
                  <c:pt idx="0">
                    <c:v>25</c:v>
                  </c:pt>
                </c:lvl>
                <c:lvl>
                  <c:pt idx="0">
                    <c:v>24</c:v>
                  </c:pt>
                </c:lvl>
                <c:lvl>
                  <c:pt idx="0">
                    <c:v>23</c:v>
                  </c:pt>
                </c:lvl>
                <c:lvl>
                  <c:pt idx="0">
                    <c:v>22</c:v>
                  </c:pt>
                </c:lvl>
                <c:lvl>
                  <c:pt idx="0">
                    <c:v>21</c:v>
                  </c:pt>
                </c:lvl>
                <c:lvl>
                  <c:pt idx="0">
                    <c:v>20</c:v>
                  </c:pt>
                </c:lvl>
                <c:lvl>
                  <c:pt idx="0">
                    <c:v>19</c:v>
                  </c:pt>
                </c:lvl>
                <c:lvl>
                  <c:pt idx="0">
                    <c:v>18</c:v>
                  </c:pt>
                </c:lvl>
                <c:lvl>
                  <c:pt idx="0">
                    <c:v>17</c:v>
                  </c:pt>
                </c:lvl>
                <c:lvl>
                  <c:pt idx="0">
                    <c:v>16</c:v>
                  </c:pt>
                </c:lvl>
                <c:lvl>
                  <c:pt idx="0">
                    <c:v>15</c:v>
                  </c:pt>
                </c:lvl>
                <c:lvl>
                  <c:pt idx="0">
                    <c:v>14</c:v>
                  </c:pt>
                </c:lvl>
                <c:lvl>
                  <c:pt idx="0">
                    <c:v>13</c:v>
                  </c:pt>
                </c:lvl>
                <c:lvl>
                  <c:pt idx="0">
                    <c:v>12</c:v>
                  </c:pt>
                </c:lvl>
                <c:lvl>
                  <c:pt idx="0">
                    <c:v>11</c:v>
                  </c:pt>
                </c:lvl>
                <c:lvl>
                  <c:pt idx="0">
                    <c:v>10</c:v>
                  </c:pt>
                </c:lvl>
                <c:lvl>
                  <c:pt idx="0">
                    <c:v>9</c:v>
                  </c:pt>
                </c:lvl>
                <c:lvl>
                  <c:pt idx="0">
                    <c:v>8</c:v>
                  </c:pt>
                </c:lvl>
                <c:lvl>
                  <c:pt idx="0">
                    <c:v>7</c:v>
                  </c:pt>
                </c:lvl>
                <c:lvl>
                  <c:pt idx="0">
                    <c:v>6</c:v>
                  </c:pt>
                </c:lvl>
                <c:lvl>
                  <c:pt idx="0">
                    <c:v>5</c:v>
                  </c:pt>
                </c:lvl>
                <c:lvl>
                  <c:pt idx="0">
                    <c:v>4</c:v>
                  </c:pt>
                </c:lvl>
                <c:lvl>
                  <c:pt idx="0">
                    <c:v>3</c:v>
                  </c:pt>
                </c:lvl>
                <c:lvl>
                  <c:pt idx="0">
                    <c:v>2</c:v>
                  </c:pt>
                </c:lvl>
                <c:lvl>
                  <c:pt idx="0">
                    <c:v>1</c:v>
                  </c:pt>
                </c:lvl>
              </c:multiLvlStrCache>
            </c:multiLvlStrRef>
          </c:cat>
          <c:val>
            <c:numRef>
              <c:f>Operating!$B$77:$AK$77</c:f>
              <c:numCache>
                <c:formatCode>#,##0;[RED]\(#,##0\);\–</c:formatCode>
                <c:ptCount val="36"/>
                <c:pt idx="0">
                  <c:v>1301000</c:v>
                </c:pt>
                <c:pt idx="1">
                  <c:v>1247832</c:v>
                </c:pt>
                <c:pt idx="2">
                  <c:v>1200306</c:v>
                </c:pt>
                <c:pt idx="3">
                  <c:v>1153417.007696</c:v>
                </c:pt>
                <c:pt idx="4">
                  <c:v>1121516.65992608</c:v>
                </c:pt>
                <c:pt idx="5">
                  <c:v>1081347.07426794</c:v>
                </c:pt>
                <c:pt idx="6">
                  <c:v>1055957.93431792</c:v>
                </c:pt>
                <c:pt idx="7">
                  <c:v>1022534.55017058</c:v>
                </c:pt>
                <c:pt idx="8">
                  <c:v>1003544.96029243</c:v>
                </c:pt>
                <c:pt idx="9">
                  <c:v>976457.130716251</c:v>
                </c:pt>
                <c:pt idx="10">
                  <c:v>963739.739863558</c:v>
                </c:pt>
                <c:pt idx="11">
                  <c:v>942861.387322567</c:v>
                </c:pt>
                <c:pt idx="12">
                  <c:v>926291.378734717</c:v>
                </c:pt>
                <c:pt idx="13">
                  <c:v>909330.93463592</c:v>
                </c:pt>
                <c:pt idx="14">
                  <c:v>906427.97540584</c:v>
                </c:pt>
                <c:pt idx="15">
                  <c:v>898402.893491456</c:v>
                </c:pt>
                <c:pt idx="16">
                  <c:v>900371.729671008</c:v>
                </c:pt>
                <c:pt idx="17">
                  <c:v>894078.545818259</c:v>
                </c:pt>
                <c:pt idx="18">
                  <c:v>898027.57153474</c:v>
                </c:pt>
                <c:pt idx="19">
                  <c:v>893431.70501389</c:v>
                </c:pt>
                <c:pt idx="20">
                  <c:v>906861.480177045</c:v>
                </c:pt>
                <c:pt idx="21">
                  <c:v>909671.555608403</c:v>
                </c:pt>
                <c:pt idx="22">
                  <c:v>922433.213304245</c:v>
                </c:pt>
                <c:pt idx="23">
                  <c:v>926501.852442962</c:v>
                </c:pt>
                <c:pt idx="24">
                  <c:v>948449.48820909</c:v>
                </c:pt>
                <c:pt idx="25">
                  <c:v>965479.43313739</c:v>
                </c:pt>
                <c:pt idx="26">
                  <c:v>998010.071136789</c:v>
                </c:pt>
                <c:pt idx="27">
                  <c:v>1020073.36548261</c:v>
                </c:pt>
                <c:pt idx="28">
                  <c:v>1070388.92857448</c:v>
                </c:pt>
                <c:pt idx="29">
                  <c:v>1093925.22417685</c:v>
                </c:pt>
                <c:pt idx="30">
                  <c:v>1137299.60994031</c:v>
                </c:pt>
                <c:pt idx="31">
                  <c:v>1177136.53867182</c:v>
                </c:pt>
                <c:pt idx="32">
                  <c:v>1207921.63286174</c:v>
                </c:pt>
                <c:pt idx="33">
                  <c:v>1254332.60011657</c:v>
                </c:pt>
                <c:pt idx="34">
                  <c:v>1296170.80217425</c:v>
                </c:pt>
                <c:pt idx="35">
                  <c:v>1338114.9567954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"Upside"</c:f>
              <c:strCache>
                <c:ptCount val="1"/>
                <c:pt idx="0">
                  <c:v>Upside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Downside!$B$5:$AK$5</c:f>
              <c:multiLvlStrCache>
                <c:ptCount val="1"/>
                <c:lvl>
                  <c:pt idx="0">
                    <c:v>36</c:v>
                  </c:pt>
                </c:lvl>
                <c:lvl>
                  <c:pt idx="0">
                    <c:v>35</c:v>
                  </c:pt>
                </c:lvl>
                <c:lvl>
                  <c:pt idx="0">
                    <c:v>34</c:v>
                  </c:pt>
                </c:lvl>
                <c:lvl>
                  <c:pt idx="0">
                    <c:v>33</c:v>
                  </c:pt>
                </c:lvl>
                <c:lvl>
                  <c:pt idx="0">
                    <c:v>32</c:v>
                  </c:pt>
                </c:lvl>
                <c:lvl>
                  <c:pt idx="0">
                    <c:v>31</c:v>
                  </c:pt>
                </c:lvl>
                <c:lvl>
                  <c:pt idx="0">
                    <c:v>30</c:v>
                  </c:pt>
                </c:lvl>
                <c:lvl>
                  <c:pt idx="0">
                    <c:v>29</c:v>
                  </c:pt>
                </c:lvl>
                <c:lvl>
                  <c:pt idx="0">
                    <c:v>28</c:v>
                  </c:pt>
                </c:lvl>
                <c:lvl>
                  <c:pt idx="0">
                    <c:v>27</c:v>
                  </c:pt>
                </c:lvl>
                <c:lvl>
                  <c:pt idx="0">
                    <c:v>26</c:v>
                  </c:pt>
                </c:lvl>
                <c:lvl>
                  <c:pt idx="0">
                    <c:v>25</c:v>
                  </c:pt>
                </c:lvl>
                <c:lvl>
                  <c:pt idx="0">
                    <c:v>24</c:v>
                  </c:pt>
                </c:lvl>
                <c:lvl>
                  <c:pt idx="0">
                    <c:v>23</c:v>
                  </c:pt>
                </c:lvl>
                <c:lvl>
                  <c:pt idx="0">
                    <c:v>22</c:v>
                  </c:pt>
                </c:lvl>
                <c:lvl>
                  <c:pt idx="0">
                    <c:v>21</c:v>
                  </c:pt>
                </c:lvl>
                <c:lvl>
                  <c:pt idx="0">
                    <c:v>20</c:v>
                  </c:pt>
                </c:lvl>
                <c:lvl>
                  <c:pt idx="0">
                    <c:v>19</c:v>
                  </c:pt>
                </c:lvl>
                <c:lvl>
                  <c:pt idx="0">
                    <c:v>18</c:v>
                  </c:pt>
                </c:lvl>
                <c:lvl>
                  <c:pt idx="0">
                    <c:v>17</c:v>
                  </c:pt>
                </c:lvl>
                <c:lvl>
                  <c:pt idx="0">
                    <c:v>16</c:v>
                  </c:pt>
                </c:lvl>
                <c:lvl>
                  <c:pt idx="0">
                    <c:v>15</c:v>
                  </c:pt>
                </c:lvl>
                <c:lvl>
                  <c:pt idx="0">
                    <c:v>14</c:v>
                  </c:pt>
                </c:lvl>
                <c:lvl>
                  <c:pt idx="0">
                    <c:v>13</c:v>
                  </c:pt>
                </c:lvl>
                <c:lvl>
                  <c:pt idx="0">
                    <c:v>12</c:v>
                  </c:pt>
                </c:lvl>
                <c:lvl>
                  <c:pt idx="0">
                    <c:v>11</c:v>
                  </c:pt>
                </c:lvl>
                <c:lvl>
                  <c:pt idx="0">
                    <c:v>10</c:v>
                  </c:pt>
                </c:lvl>
                <c:lvl>
                  <c:pt idx="0">
                    <c:v>9</c:v>
                  </c:pt>
                </c:lvl>
                <c:lvl>
                  <c:pt idx="0">
                    <c:v>8</c:v>
                  </c:pt>
                </c:lvl>
                <c:lvl>
                  <c:pt idx="0">
                    <c:v>7</c:v>
                  </c:pt>
                </c:lvl>
                <c:lvl>
                  <c:pt idx="0">
                    <c:v>6</c:v>
                  </c:pt>
                </c:lvl>
                <c:lvl>
                  <c:pt idx="0">
                    <c:v>5</c:v>
                  </c:pt>
                </c:lvl>
                <c:lvl>
                  <c:pt idx="0">
                    <c:v>4</c:v>
                  </c:pt>
                </c:lvl>
                <c:lvl>
                  <c:pt idx="0">
                    <c:v>3</c:v>
                  </c:pt>
                </c:lvl>
                <c:lvl>
                  <c:pt idx="0">
                    <c:v>2</c:v>
                  </c:pt>
                </c:lvl>
                <c:lvl>
                  <c:pt idx="0">
                    <c:v>1</c:v>
                  </c:pt>
                </c:lvl>
              </c:multiLvlStrCache>
            </c:multiLvlStrRef>
          </c:cat>
          <c:val>
            <c:numRef>
              <c:f>Upside!$B$77:$AK$77</c:f>
              <c:numCache>
                <c:formatCode>#,##0;[RED]\(#,##0\);\–</c:formatCode>
                <c:ptCount val="36"/>
                <c:pt idx="0">
                  <c:v>1301000</c:v>
                </c:pt>
                <c:pt idx="1">
                  <c:v>1257552</c:v>
                </c:pt>
                <c:pt idx="2">
                  <c:v>1235077.67344</c:v>
                </c:pt>
                <c:pt idx="3">
                  <c:v>1224921.9877784</c:v>
                </c:pt>
                <c:pt idx="4">
                  <c:v>1215932.06210354</c:v>
                </c:pt>
                <c:pt idx="5">
                  <c:v>1217339.24393144</c:v>
                </c:pt>
                <c:pt idx="6">
                  <c:v>1224584.12448954</c:v>
                </c:pt>
                <c:pt idx="7">
                  <c:v>1225323.88556253</c:v>
                </c:pt>
                <c:pt idx="8">
                  <c:v>1239472.36257986</c:v>
                </c:pt>
                <c:pt idx="9">
                  <c:v>1260003.79767481</c:v>
                </c:pt>
                <c:pt idx="10">
                  <c:v>1279548.51870323</c:v>
                </c:pt>
                <c:pt idx="11">
                  <c:v>1299653.12854196</c:v>
                </c:pt>
                <c:pt idx="12">
                  <c:v>1323039.75408555</c:v>
                </c:pt>
                <c:pt idx="13">
                  <c:v>1363236.70265157</c:v>
                </c:pt>
                <c:pt idx="14">
                  <c:v>1410597.05954509</c:v>
                </c:pt>
                <c:pt idx="15">
                  <c:v>1467350.40360599</c:v>
                </c:pt>
                <c:pt idx="16">
                  <c:v>1522117.95643258</c:v>
                </c:pt>
                <c:pt idx="17">
                  <c:v>1578426.30011229</c:v>
                </c:pt>
                <c:pt idx="18">
                  <c:v>1645205.62602675</c:v>
                </c:pt>
                <c:pt idx="19">
                  <c:v>1720081.51171118</c:v>
                </c:pt>
                <c:pt idx="20">
                  <c:v>1807814.55144205</c:v>
                </c:pt>
                <c:pt idx="21">
                  <c:v>1898665.58856072</c:v>
                </c:pt>
                <c:pt idx="22">
                  <c:v>1990142.05977499</c:v>
                </c:pt>
                <c:pt idx="23">
                  <c:v>2083328.29878024</c:v>
                </c:pt>
                <c:pt idx="24">
                  <c:v>2178061.39149969</c:v>
                </c:pt>
                <c:pt idx="25">
                  <c:v>2273971.22010155</c:v>
                </c:pt>
                <c:pt idx="26">
                  <c:v>2371168.94931688</c:v>
                </c:pt>
                <c:pt idx="27">
                  <c:v>2469824.21676608</c:v>
                </c:pt>
                <c:pt idx="28">
                  <c:v>2568424.15666707</c:v>
                </c:pt>
                <c:pt idx="29">
                  <c:v>2667936.42804299</c:v>
                </c:pt>
                <c:pt idx="30">
                  <c:v>2768626.29778276</c:v>
                </c:pt>
                <c:pt idx="31">
                  <c:v>2868744.4734746</c:v>
                </c:pt>
                <c:pt idx="32">
                  <c:v>2969382.47714054</c:v>
                </c:pt>
                <c:pt idx="33">
                  <c:v>3070808.51944577</c:v>
                </c:pt>
                <c:pt idx="34">
                  <c:v>3171276.22967645</c:v>
                </c:pt>
                <c:pt idx="35">
                  <c:v>3271880.0296398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"No sales"</c:f>
              <c:strCache>
                <c:ptCount val="1"/>
                <c:pt idx="0">
                  <c:v>No sales</c:v>
                </c:pt>
              </c:strCache>
            </c:strRef>
          </c:tx>
          <c:spPr>
            <a:solidFill>
              <a:srgbClr val="7d5fa0"/>
            </a:solidFill>
            <a:ln w="28440">
              <a:solidFill>
                <a:srgbClr val="7d5fa0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Downside!$B$5:$AK$5</c:f>
              <c:multiLvlStrCache>
                <c:ptCount val="1"/>
                <c:lvl>
                  <c:pt idx="0">
                    <c:v>36</c:v>
                  </c:pt>
                </c:lvl>
                <c:lvl>
                  <c:pt idx="0">
                    <c:v>35</c:v>
                  </c:pt>
                </c:lvl>
                <c:lvl>
                  <c:pt idx="0">
                    <c:v>34</c:v>
                  </c:pt>
                </c:lvl>
                <c:lvl>
                  <c:pt idx="0">
                    <c:v>33</c:v>
                  </c:pt>
                </c:lvl>
                <c:lvl>
                  <c:pt idx="0">
                    <c:v>32</c:v>
                  </c:pt>
                </c:lvl>
                <c:lvl>
                  <c:pt idx="0">
                    <c:v>31</c:v>
                  </c:pt>
                </c:lvl>
                <c:lvl>
                  <c:pt idx="0">
                    <c:v>30</c:v>
                  </c:pt>
                </c:lvl>
                <c:lvl>
                  <c:pt idx="0">
                    <c:v>29</c:v>
                  </c:pt>
                </c:lvl>
                <c:lvl>
                  <c:pt idx="0">
                    <c:v>28</c:v>
                  </c:pt>
                </c:lvl>
                <c:lvl>
                  <c:pt idx="0">
                    <c:v>27</c:v>
                  </c:pt>
                </c:lvl>
                <c:lvl>
                  <c:pt idx="0">
                    <c:v>26</c:v>
                  </c:pt>
                </c:lvl>
                <c:lvl>
                  <c:pt idx="0">
                    <c:v>25</c:v>
                  </c:pt>
                </c:lvl>
                <c:lvl>
                  <c:pt idx="0">
                    <c:v>24</c:v>
                  </c:pt>
                </c:lvl>
                <c:lvl>
                  <c:pt idx="0">
                    <c:v>23</c:v>
                  </c:pt>
                </c:lvl>
                <c:lvl>
                  <c:pt idx="0">
                    <c:v>22</c:v>
                  </c:pt>
                </c:lvl>
                <c:lvl>
                  <c:pt idx="0">
                    <c:v>21</c:v>
                  </c:pt>
                </c:lvl>
                <c:lvl>
                  <c:pt idx="0">
                    <c:v>20</c:v>
                  </c:pt>
                </c:lvl>
                <c:lvl>
                  <c:pt idx="0">
                    <c:v>19</c:v>
                  </c:pt>
                </c:lvl>
                <c:lvl>
                  <c:pt idx="0">
                    <c:v>18</c:v>
                  </c:pt>
                </c:lvl>
                <c:lvl>
                  <c:pt idx="0">
                    <c:v>17</c:v>
                  </c:pt>
                </c:lvl>
                <c:lvl>
                  <c:pt idx="0">
                    <c:v>16</c:v>
                  </c:pt>
                </c:lvl>
                <c:lvl>
                  <c:pt idx="0">
                    <c:v>15</c:v>
                  </c:pt>
                </c:lvl>
                <c:lvl>
                  <c:pt idx="0">
                    <c:v>14</c:v>
                  </c:pt>
                </c:lvl>
                <c:lvl>
                  <c:pt idx="0">
                    <c:v>13</c:v>
                  </c:pt>
                </c:lvl>
                <c:lvl>
                  <c:pt idx="0">
                    <c:v>12</c:v>
                  </c:pt>
                </c:lvl>
                <c:lvl>
                  <c:pt idx="0">
                    <c:v>11</c:v>
                  </c:pt>
                </c:lvl>
                <c:lvl>
                  <c:pt idx="0">
                    <c:v>10</c:v>
                  </c:pt>
                </c:lvl>
                <c:lvl>
                  <c:pt idx="0">
                    <c:v>9</c:v>
                  </c:pt>
                </c:lvl>
                <c:lvl>
                  <c:pt idx="0">
                    <c:v>8</c:v>
                  </c:pt>
                </c:lvl>
                <c:lvl>
                  <c:pt idx="0">
                    <c:v>7</c:v>
                  </c:pt>
                </c:lvl>
                <c:lvl>
                  <c:pt idx="0">
                    <c:v>6</c:v>
                  </c:pt>
                </c:lvl>
                <c:lvl>
                  <c:pt idx="0">
                    <c:v>5</c:v>
                  </c:pt>
                </c:lvl>
                <c:lvl>
                  <c:pt idx="0">
                    <c:v>4</c:v>
                  </c:pt>
                </c:lvl>
                <c:lvl>
                  <c:pt idx="0">
                    <c:v>3</c:v>
                  </c:pt>
                </c:lvl>
                <c:lvl>
                  <c:pt idx="0">
                    <c:v>2</c:v>
                  </c:pt>
                </c:lvl>
                <c:lvl>
                  <c:pt idx="0">
                    <c:v>1</c:v>
                  </c:pt>
                </c:lvl>
              </c:multiLvlStrCache>
            </c:multiLvlStrRef>
          </c:cat>
          <c:val>
            <c:numRef>
              <c:f>'No sales'!$B$77:$AK$77</c:f>
              <c:numCache>
                <c:formatCode>#,##0;[RED]\(#,##0\);\–</c:formatCode>
                <c:ptCount val="36"/>
                <c:pt idx="0">
                  <c:v>1301000</c:v>
                </c:pt>
                <c:pt idx="1">
                  <c:v>1242000</c:v>
                </c:pt>
                <c:pt idx="2">
                  <c:v>1183000</c:v>
                </c:pt>
                <c:pt idx="3">
                  <c:v>1124000</c:v>
                </c:pt>
                <c:pt idx="4">
                  <c:v>1065000</c:v>
                </c:pt>
                <c:pt idx="5">
                  <c:v>1006000</c:v>
                </c:pt>
                <c:pt idx="6">
                  <c:v>947000</c:v>
                </c:pt>
                <c:pt idx="7">
                  <c:v>888000</c:v>
                </c:pt>
                <c:pt idx="8">
                  <c:v>829000</c:v>
                </c:pt>
                <c:pt idx="9">
                  <c:v>770000</c:v>
                </c:pt>
                <c:pt idx="10">
                  <c:v>711000</c:v>
                </c:pt>
                <c:pt idx="11">
                  <c:v>652000</c:v>
                </c:pt>
                <c:pt idx="12">
                  <c:v>593000</c:v>
                </c:pt>
                <c:pt idx="13">
                  <c:v>534000</c:v>
                </c:pt>
                <c:pt idx="14">
                  <c:v>475000</c:v>
                </c:pt>
                <c:pt idx="15">
                  <c:v>416000</c:v>
                </c:pt>
                <c:pt idx="16">
                  <c:v>357000</c:v>
                </c:pt>
                <c:pt idx="17">
                  <c:v>298000</c:v>
                </c:pt>
                <c:pt idx="18">
                  <c:v>239000</c:v>
                </c:pt>
                <c:pt idx="19">
                  <c:v>180000</c:v>
                </c:pt>
                <c:pt idx="20">
                  <c:v>121000</c:v>
                </c:pt>
                <c:pt idx="21">
                  <c:v>62000</c:v>
                </c:pt>
                <c:pt idx="22">
                  <c:v>3000</c:v>
                </c:pt>
                <c:pt idx="23">
                  <c:v>-56000</c:v>
                </c:pt>
                <c:pt idx="24">
                  <c:v>-115000</c:v>
                </c:pt>
                <c:pt idx="25">
                  <c:v>-174000</c:v>
                </c:pt>
                <c:pt idx="26">
                  <c:v>-233000</c:v>
                </c:pt>
                <c:pt idx="27">
                  <c:v>-292000</c:v>
                </c:pt>
                <c:pt idx="28">
                  <c:v>-351000</c:v>
                </c:pt>
                <c:pt idx="29">
                  <c:v>-410000</c:v>
                </c:pt>
                <c:pt idx="30">
                  <c:v>-469000</c:v>
                </c:pt>
                <c:pt idx="31">
                  <c:v>-528000</c:v>
                </c:pt>
                <c:pt idx="32">
                  <c:v>-587000</c:v>
                </c:pt>
                <c:pt idx="33">
                  <c:v>-646000</c:v>
                </c:pt>
                <c:pt idx="34">
                  <c:v>-705000</c:v>
                </c:pt>
                <c:pt idx="35">
                  <c:v>-764000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48613616"/>
        <c:axId val="42338055"/>
      </c:lineChart>
      <c:catAx>
        <c:axId val="4861361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lang="en-US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lang="en-US" sz="1000" spc="-1" strike="noStrike">
                    <a:solidFill>
                      <a:srgbClr val="000000"/>
                    </a:solidFill>
                    <a:latin typeface="Calibri"/>
                  </a:rPr>
                  <a:t>Month after funding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338055"/>
        <c:crosses val="autoZero"/>
        <c:auto val="1"/>
        <c:lblAlgn val="ctr"/>
        <c:lblOffset val="100"/>
        <c:noMultiLvlLbl val="0"/>
      </c:catAx>
      <c:valAx>
        <c:axId val="4233805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lang="en-US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lang="en-US" sz="1000" spc="-1" strike="noStrike">
                    <a:solidFill>
                      <a:srgbClr val="000000"/>
                    </a:solidFill>
                    <a:latin typeface="Calibri"/>
                  </a:rPr>
                  <a:t>USD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861361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lang="en-US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lang="en-US" sz="1800" spc="-1" strike="noStrike">
                <a:solidFill>
                  <a:srgbClr val="000000"/>
                </a:solidFill>
                <a:latin typeface="Calibri"/>
              </a:rPr>
              <a:t>Operating case | monthly company revenue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stacked"/>
        <c:varyColors val="0"/>
        <c:ser>
          <c:idx val="0"/>
          <c:order val="0"/>
          <c:tx>
            <c:strRef>
              <c:f>"Platform"</c:f>
              <c:strCache>
                <c:ptCount val="1"/>
                <c:pt idx="0">
                  <c:v>Platform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Operating!$B$5:$AK$5</c:f>
              <c:multiLvlStrCache>
                <c:ptCount val="1"/>
                <c:lvl>
                  <c:pt idx="0">
                    <c:v>36</c:v>
                  </c:pt>
                </c:lvl>
                <c:lvl>
                  <c:pt idx="0">
                    <c:v>35</c:v>
                  </c:pt>
                </c:lvl>
                <c:lvl>
                  <c:pt idx="0">
                    <c:v>34</c:v>
                  </c:pt>
                </c:lvl>
                <c:lvl>
                  <c:pt idx="0">
                    <c:v>33</c:v>
                  </c:pt>
                </c:lvl>
                <c:lvl>
                  <c:pt idx="0">
                    <c:v>32</c:v>
                  </c:pt>
                </c:lvl>
                <c:lvl>
                  <c:pt idx="0">
                    <c:v>31</c:v>
                  </c:pt>
                </c:lvl>
                <c:lvl>
                  <c:pt idx="0">
                    <c:v>30</c:v>
                  </c:pt>
                </c:lvl>
                <c:lvl>
                  <c:pt idx="0">
                    <c:v>29</c:v>
                  </c:pt>
                </c:lvl>
                <c:lvl>
                  <c:pt idx="0">
                    <c:v>28</c:v>
                  </c:pt>
                </c:lvl>
                <c:lvl>
                  <c:pt idx="0">
                    <c:v>27</c:v>
                  </c:pt>
                </c:lvl>
                <c:lvl>
                  <c:pt idx="0">
                    <c:v>26</c:v>
                  </c:pt>
                </c:lvl>
                <c:lvl>
                  <c:pt idx="0">
                    <c:v>25</c:v>
                  </c:pt>
                </c:lvl>
                <c:lvl>
                  <c:pt idx="0">
                    <c:v>24</c:v>
                  </c:pt>
                </c:lvl>
                <c:lvl>
                  <c:pt idx="0">
                    <c:v>23</c:v>
                  </c:pt>
                </c:lvl>
                <c:lvl>
                  <c:pt idx="0">
                    <c:v>22</c:v>
                  </c:pt>
                </c:lvl>
                <c:lvl>
                  <c:pt idx="0">
                    <c:v>21</c:v>
                  </c:pt>
                </c:lvl>
                <c:lvl>
                  <c:pt idx="0">
                    <c:v>20</c:v>
                  </c:pt>
                </c:lvl>
                <c:lvl>
                  <c:pt idx="0">
                    <c:v>19</c:v>
                  </c:pt>
                </c:lvl>
                <c:lvl>
                  <c:pt idx="0">
                    <c:v>18</c:v>
                  </c:pt>
                </c:lvl>
                <c:lvl>
                  <c:pt idx="0">
                    <c:v>17</c:v>
                  </c:pt>
                </c:lvl>
                <c:lvl>
                  <c:pt idx="0">
                    <c:v>16</c:v>
                  </c:pt>
                </c:lvl>
                <c:lvl>
                  <c:pt idx="0">
                    <c:v>15</c:v>
                  </c:pt>
                </c:lvl>
                <c:lvl>
                  <c:pt idx="0">
                    <c:v>14</c:v>
                  </c:pt>
                </c:lvl>
                <c:lvl>
                  <c:pt idx="0">
                    <c:v>13</c:v>
                  </c:pt>
                </c:lvl>
                <c:lvl>
                  <c:pt idx="0">
                    <c:v>12</c:v>
                  </c:pt>
                </c:lvl>
                <c:lvl>
                  <c:pt idx="0">
                    <c:v>11</c:v>
                  </c:pt>
                </c:lvl>
                <c:lvl>
                  <c:pt idx="0">
                    <c:v>10</c:v>
                  </c:pt>
                </c:lvl>
                <c:lvl>
                  <c:pt idx="0">
                    <c:v>9</c:v>
                  </c:pt>
                </c:lvl>
                <c:lvl>
                  <c:pt idx="0">
                    <c:v>8</c:v>
                  </c:pt>
                </c:lvl>
                <c:lvl>
                  <c:pt idx="0">
                    <c:v>7</c:v>
                  </c:pt>
                </c:lvl>
                <c:lvl>
                  <c:pt idx="0">
                    <c:v>6</c:v>
                  </c:pt>
                </c:lvl>
                <c:lvl>
                  <c:pt idx="0">
                    <c:v>5</c:v>
                  </c:pt>
                </c:lvl>
                <c:lvl>
                  <c:pt idx="0">
                    <c:v>4</c:v>
                  </c:pt>
                </c:lvl>
                <c:lvl>
                  <c:pt idx="0">
                    <c:v>3</c:v>
                  </c:pt>
                </c:lvl>
                <c:lvl>
                  <c:pt idx="0">
                    <c:v>2</c:v>
                  </c:pt>
                </c:lvl>
                <c:lvl>
                  <c:pt idx="0">
                    <c:v>1</c:v>
                  </c:pt>
                </c:lvl>
              </c:multiLvlStrCache>
            </c:multiLvlStrRef>
          </c:cat>
          <c:val>
            <c:numRef>
              <c:f>Operating!$B$39:$AK$39</c:f>
              <c:numCache>
                <c:formatCode>#,##0;[RED]\(#,##0\);\–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674.865</c:v>
                </c:pt>
                <c:pt idx="3">
                  <c:v>2685.9627</c:v>
                </c:pt>
                <c:pt idx="4">
                  <c:v>4670.200773</c:v>
                </c:pt>
                <c:pt idx="5">
                  <c:v>6641.34511527</c:v>
                </c:pt>
                <c:pt idx="6">
                  <c:v>8586.0293641173</c:v>
                </c:pt>
                <c:pt idx="7">
                  <c:v>10518.0154204761</c:v>
                </c:pt>
                <c:pt idx="8">
                  <c:v>12423.9329662714</c:v>
                </c:pt>
                <c:pt idx="9">
                  <c:v>14317.5399866086</c:v>
                </c:pt>
                <c:pt idx="10">
                  <c:v>16185.4622867426</c:v>
                </c:pt>
                <c:pt idx="11">
                  <c:v>18041.4540138751</c:v>
                </c:pt>
                <c:pt idx="12">
                  <c:v>19872.1371737364</c:v>
                </c:pt>
                <c:pt idx="13">
                  <c:v>21691.262151999</c:v>
                </c:pt>
                <c:pt idx="14">
                  <c:v>24160.312230479</c:v>
                </c:pt>
                <c:pt idx="15">
                  <c:v>27279.5368081742</c:v>
                </c:pt>
                <c:pt idx="16">
                  <c:v>30360.8204900925</c:v>
                </c:pt>
                <c:pt idx="17">
                  <c:v>33418.0399851916</c:v>
                </c:pt>
                <c:pt idx="18">
                  <c:v>36437.9386353397</c:v>
                </c:pt>
                <c:pt idx="19">
                  <c:v>39434.3869489863</c:v>
                </c:pt>
                <c:pt idx="20">
                  <c:v>42394.1221294964</c:v>
                </c:pt>
                <c:pt idx="21">
                  <c:v>45331.0086082014</c:v>
                </c:pt>
                <c:pt idx="22">
                  <c:v>48231.7775721194</c:v>
                </c:pt>
                <c:pt idx="23">
                  <c:v>51110.2874963982</c:v>
                </c:pt>
                <c:pt idx="24">
                  <c:v>53953.2636714342</c:v>
                </c:pt>
                <c:pt idx="25">
                  <c:v>56774.5587347199</c:v>
                </c:pt>
                <c:pt idx="26">
                  <c:v>60235.7571973727</c:v>
                </c:pt>
                <c:pt idx="27">
                  <c:v>64337.208675399</c:v>
                </c:pt>
                <c:pt idx="28">
                  <c:v>68390.896988645</c:v>
                </c:pt>
                <c:pt idx="29">
                  <c:v>72410.7970687586</c:v>
                </c:pt>
                <c:pt idx="30">
                  <c:v>76383.749498071</c:v>
                </c:pt>
                <c:pt idx="31">
                  <c:v>79648.8560530903</c:v>
                </c:pt>
                <c:pt idx="32">
                  <c:v>82881.3115425593</c:v>
                </c:pt>
                <c:pt idx="33">
                  <c:v>85406.5774771338</c:v>
                </c:pt>
                <c:pt idx="34">
                  <c:v>87238.4744023624</c:v>
                </c:pt>
                <c:pt idx="35">
                  <c:v>89052.0523583388</c:v>
                </c:pt>
              </c:numCache>
            </c:numRef>
          </c:val>
        </c:ser>
        <c:ser>
          <c:idx val="1"/>
          <c:order val="1"/>
          <c:tx>
            <c:strRef>
              <c:f>"Managed service"</c:f>
              <c:strCache>
                <c:ptCount val="1"/>
                <c:pt idx="0">
                  <c:v>Managed service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Operating!$B$5:$AK$5</c:f>
              <c:multiLvlStrCache>
                <c:ptCount val="1"/>
                <c:lvl>
                  <c:pt idx="0">
                    <c:v>36</c:v>
                  </c:pt>
                </c:lvl>
                <c:lvl>
                  <c:pt idx="0">
                    <c:v>35</c:v>
                  </c:pt>
                </c:lvl>
                <c:lvl>
                  <c:pt idx="0">
                    <c:v>34</c:v>
                  </c:pt>
                </c:lvl>
                <c:lvl>
                  <c:pt idx="0">
                    <c:v>33</c:v>
                  </c:pt>
                </c:lvl>
                <c:lvl>
                  <c:pt idx="0">
                    <c:v>32</c:v>
                  </c:pt>
                </c:lvl>
                <c:lvl>
                  <c:pt idx="0">
                    <c:v>31</c:v>
                  </c:pt>
                </c:lvl>
                <c:lvl>
                  <c:pt idx="0">
                    <c:v>30</c:v>
                  </c:pt>
                </c:lvl>
                <c:lvl>
                  <c:pt idx="0">
                    <c:v>29</c:v>
                  </c:pt>
                </c:lvl>
                <c:lvl>
                  <c:pt idx="0">
                    <c:v>28</c:v>
                  </c:pt>
                </c:lvl>
                <c:lvl>
                  <c:pt idx="0">
                    <c:v>27</c:v>
                  </c:pt>
                </c:lvl>
                <c:lvl>
                  <c:pt idx="0">
                    <c:v>26</c:v>
                  </c:pt>
                </c:lvl>
                <c:lvl>
                  <c:pt idx="0">
                    <c:v>25</c:v>
                  </c:pt>
                </c:lvl>
                <c:lvl>
                  <c:pt idx="0">
                    <c:v>24</c:v>
                  </c:pt>
                </c:lvl>
                <c:lvl>
                  <c:pt idx="0">
                    <c:v>23</c:v>
                  </c:pt>
                </c:lvl>
                <c:lvl>
                  <c:pt idx="0">
                    <c:v>22</c:v>
                  </c:pt>
                </c:lvl>
                <c:lvl>
                  <c:pt idx="0">
                    <c:v>21</c:v>
                  </c:pt>
                </c:lvl>
                <c:lvl>
                  <c:pt idx="0">
                    <c:v>20</c:v>
                  </c:pt>
                </c:lvl>
                <c:lvl>
                  <c:pt idx="0">
                    <c:v>19</c:v>
                  </c:pt>
                </c:lvl>
                <c:lvl>
                  <c:pt idx="0">
                    <c:v>18</c:v>
                  </c:pt>
                </c:lvl>
                <c:lvl>
                  <c:pt idx="0">
                    <c:v>17</c:v>
                  </c:pt>
                </c:lvl>
                <c:lvl>
                  <c:pt idx="0">
                    <c:v>16</c:v>
                  </c:pt>
                </c:lvl>
                <c:lvl>
                  <c:pt idx="0">
                    <c:v>15</c:v>
                  </c:pt>
                </c:lvl>
                <c:lvl>
                  <c:pt idx="0">
                    <c:v>14</c:v>
                  </c:pt>
                </c:lvl>
                <c:lvl>
                  <c:pt idx="0">
                    <c:v>13</c:v>
                  </c:pt>
                </c:lvl>
                <c:lvl>
                  <c:pt idx="0">
                    <c:v>12</c:v>
                  </c:pt>
                </c:lvl>
                <c:lvl>
                  <c:pt idx="0">
                    <c:v>11</c:v>
                  </c:pt>
                </c:lvl>
                <c:lvl>
                  <c:pt idx="0">
                    <c:v>10</c:v>
                  </c:pt>
                </c:lvl>
                <c:lvl>
                  <c:pt idx="0">
                    <c:v>9</c:v>
                  </c:pt>
                </c:lvl>
                <c:lvl>
                  <c:pt idx="0">
                    <c:v>8</c:v>
                  </c:pt>
                </c:lvl>
                <c:lvl>
                  <c:pt idx="0">
                    <c:v>7</c:v>
                  </c:pt>
                </c:lvl>
                <c:lvl>
                  <c:pt idx="0">
                    <c:v>6</c:v>
                  </c:pt>
                </c:lvl>
                <c:lvl>
                  <c:pt idx="0">
                    <c:v>5</c:v>
                  </c:pt>
                </c:lvl>
                <c:lvl>
                  <c:pt idx="0">
                    <c:v>4</c:v>
                  </c:pt>
                </c:lvl>
                <c:lvl>
                  <c:pt idx="0">
                    <c:v>3</c:v>
                  </c:pt>
                </c:lvl>
                <c:lvl>
                  <c:pt idx="0">
                    <c:v>2</c:v>
                  </c:pt>
                </c:lvl>
                <c:lvl>
                  <c:pt idx="0">
                    <c:v>1</c:v>
                  </c:pt>
                </c:lvl>
              </c:multiLvlStrCache>
            </c:multiLvlStrRef>
          </c:cat>
          <c:val>
            <c:numRef>
              <c:f>Operating!$B$40:$AK$40</c:f>
              <c:numCache>
                <c:formatCode>#,##0;[RED]\(#,##0\);\–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450</c:v>
                </c:pt>
                <c:pt idx="3">
                  <c:v>1791</c:v>
                </c:pt>
                <c:pt idx="4">
                  <c:v>3114.09</c:v>
                </c:pt>
                <c:pt idx="5">
                  <c:v>4428.4491</c:v>
                </c:pt>
                <c:pt idx="6">
                  <c:v>5725.164609</c:v>
                </c:pt>
                <c:pt idx="7">
                  <c:v>7013.41296291</c:v>
                </c:pt>
                <c:pt idx="8">
                  <c:v>8284.2788332809</c:v>
                </c:pt>
                <c:pt idx="9">
                  <c:v>9546.93604494809</c:v>
                </c:pt>
                <c:pt idx="10">
                  <c:v>10792.4666844986</c:v>
                </c:pt>
                <c:pt idx="11">
                  <c:v>12030.0420176536</c:v>
                </c:pt>
                <c:pt idx="12">
                  <c:v>13250.7415974771</c:v>
                </c:pt>
                <c:pt idx="13">
                  <c:v>14463.7341815023</c:v>
                </c:pt>
                <c:pt idx="14">
                  <c:v>16110.0968396873</c:v>
                </c:pt>
                <c:pt idx="15">
                  <c:v>18189.9958712904</c:v>
                </c:pt>
                <c:pt idx="16">
                  <c:v>20244.5959125775</c:v>
                </c:pt>
                <c:pt idx="17">
                  <c:v>22283.1499534517</c:v>
                </c:pt>
                <c:pt idx="18">
                  <c:v>24296.8184539172</c:v>
                </c:pt>
                <c:pt idx="19">
                  <c:v>26294.8502693781</c:v>
                </c:pt>
                <c:pt idx="20">
                  <c:v>28268.4017666843</c:v>
                </c:pt>
                <c:pt idx="21">
                  <c:v>30226.7177490174</c:v>
                </c:pt>
                <c:pt idx="22">
                  <c:v>32160.9505715273</c:v>
                </c:pt>
                <c:pt idx="23">
                  <c:v>34080.341065812</c:v>
                </c:pt>
                <c:pt idx="24">
                  <c:v>35976.0376551539</c:v>
                </c:pt>
                <c:pt idx="25">
                  <c:v>37857.2772786023</c:v>
                </c:pt>
                <c:pt idx="26">
                  <c:v>40165.2045058163</c:v>
                </c:pt>
                <c:pt idx="27">
                  <c:v>42900.0524607581</c:v>
                </c:pt>
                <c:pt idx="28">
                  <c:v>45603.0519361506</c:v>
                </c:pt>
                <c:pt idx="29">
                  <c:v>48283.5214167891</c:v>
                </c:pt>
                <c:pt idx="30">
                  <c:v>50932.6862026212</c:v>
                </c:pt>
                <c:pt idx="31">
                  <c:v>53109.859340595</c:v>
                </c:pt>
                <c:pt idx="32">
                  <c:v>55265.260747189</c:v>
                </c:pt>
                <c:pt idx="33">
                  <c:v>56949.1081397171</c:v>
                </c:pt>
                <c:pt idx="34">
                  <c:v>58170.6170583199</c:v>
                </c:pt>
                <c:pt idx="35">
                  <c:v>59379.9108877367</c:v>
                </c:pt>
              </c:numCache>
            </c:numRef>
          </c:val>
        </c:ser>
        <c:ser>
          <c:idx val="2"/>
          <c:order val="2"/>
          <c:tx>
            <c:strRef>
              <c:f>"Implementation"</c:f>
              <c:strCache>
                <c:ptCount val="1"/>
                <c:pt idx="0">
                  <c:v>Implementation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Operating!$B$5:$AK$5</c:f>
              <c:multiLvlStrCache>
                <c:ptCount val="1"/>
                <c:lvl>
                  <c:pt idx="0">
                    <c:v>36</c:v>
                  </c:pt>
                </c:lvl>
                <c:lvl>
                  <c:pt idx="0">
                    <c:v>35</c:v>
                  </c:pt>
                </c:lvl>
                <c:lvl>
                  <c:pt idx="0">
                    <c:v>34</c:v>
                  </c:pt>
                </c:lvl>
                <c:lvl>
                  <c:pt idx="0">
                    <c:v>33</c:v>
                  </c:pt>
                </c:lvl>
                <c:lvl>
                  <c:pt idx="0">
                    <c:v>32</c:v>
                  </c:pt>
                </c:lvl>
                <c:lvl>
                  <c:pt idx="0">
                    <c:v>31</c:v>
                  </c:pt>
                </c:lvl>
                <c:lvl>
                  <c:pt idx="0">
                    <c:v>30</c:v>
                  </c:pt>
                </c:lvl>
                <c:lvl>
                  <c:pt idx="0">
                    <c:v>29</c:v>
                  </c:pt>
                </c:lvl>
                <c:lvl>
                  <c:pt idx="0">
                    <c:v>28</c:v>
                  </c:pt>
                </c:lvl>
                <c:lvl>
                  <c:pt idx="0">
                    <c:v>27</c:v>
                  </c:pt>
                </c:lvl>
                <c:lvl>
                  <c:pt idx="0">
                    <c:v>26</c:v>
                  </c:pt>
                </c:lvl>
                <c:lvl>
                  <c:pt idx="0">
                    <c:v>25</c:v>
                  </c:pt>
                </c:lvl>
                <c:lvl>
                  <c:pt idx="0">
                    <c:v>24</c:v>
                  </c:pt>
                </c:lvl>
                <c:lvl>
                  <c:pt idx="0">
                    <c:v>23</c:v>
                  </c:pt>
                </c:lvl>
                <c:lvl>
                  <c:pt idx="0">
                    <c:v>22</c:v>
                  </c:pt>
                </c:lvl>
                <c:lvl>
                  <c:pt idx="0">
                    <c:v>21</c:v>
                  </c:pt>
                </c:lvl>
                <c:lvl>
                  <c:pt idx="0">
                    <c:v>20</c:v>
                  </c:pt>
                </c:lvl>
                <c:lvl>
                  <c:pt idx="0">
                    <c:v>19</c:v>
                  </c:pt>
                </c:lvl>
                <c:lvl>
                  <c:pt idx="0">
                    <c:v>18</c:v>
                  </c:pt>
                </c:lvl>
                <c:lvl>
                  <c:pt idx="0">
                    <c:v>17</c:v>
                  </c:pt>
                </c:lvl>
                <c:lvl>
                  <c:pt idx="0">
                    <c:v>16</c:v>
                  </c:pt>
                </c:lvl>
                <c:lvl>
                  <c:pt idx="0">
                    <c:v>15</c:v>
                  </c:pt>
                </c:lvl>
                <c:lvl>
                  <c:pt idx="0">
                    <c:v>14</c:v>
                  </c:pt>
                </c:lvl>
                <c:lvl>
                  <c:pt idx="0">
                    <c:v>13</c:v>
                  </c:pt>
                </c:lvl>
                <c:lvl>
                  <c:pt idx="0">
                    <c:v>12</c:v>
                  </c:pt>
                </c:lvl>
                <c:lvl>
                  <c:pt idx="0">
                    <c:v>11</c:v>
                  </c:pt>
                </c:lvl>
                <c:lvl>
                  <c:pt idx="0">
                    <c:v>10</c:v>
                  </c:pt>
                </c:lvl>
                <c:lvl>
                  <c:pt idx="0">
                    <c:v>9</c:v>
                  </c:pt>
                </c:lvl>
                <c:lvl>
                  <c:pt idx="0">
                    <c:v>8</c:v>
                  </c:pt>
                </c:lvl>
                <c:lvl>
                  <c:pt idx="0">
                    <c:v>7</c:v>
                  </c:pt>
                </c:lvl>
                <c:lvl>
                  <c:pt idx="0">
                    <c:v>6</c:v>
                  </c:pt>
                </c:lvl>
                <c:lvl>
                  <c:pt idx="0">
                    <c:v>5</c:v>
                  </c:pt>
                </c:lvl>
                <c:lvl>
                  <c:pt idx="0">
                    <c:v>4</c:v>
                  </c:pt>
                </c:lvl>
                <c:lvl>
                  <c:pt idx="0">
                    <c:v>3</c:v>
                  </c:pt>
                </c:lvl>
                <c:lvl>
                  <c:pt idx="0">
                    <c:v>2</c:v>
                  </c:pt>
                </c:lvl>
                <c:lvl>
                  <c:pt idx="0">
                    <c:v>1</c:v>
                  </c:pt>
                </c:lvl>
              </c:multiLvlStrCache>
            </c:multiLvlStrRef>
          </c:cat>
          <c:val>
            <c:numRef>
              <c:f>Operating!$B$41:$AK$41</c:f>
              <c:numCache>
                <c:formatCode>#,##0;[RED]\(#,##0\);\–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12150</c:v>
                </c:pt>
                <c:pt idx="3">
                  <c:v>24300</c:v>
                </c:pt>
                <c:pt idx="4">
                  <c:v>12150</c:v>
                </c:pt>
                <c:pt idx="5">
                  <c:v>24300</c:v>
                </c:pt>
                <c:pt idx="6">
                  <c:v>12150</c:v>
                </c:pt>
                <c:pt idx="7">
                  <c:v>24300</c:v>
                </c:pt>
                <c:pt idx="8">
                  <c:v>12150</c:v>
                </c:pt>
                <c:pt idx="9">
                  <c:v>24300</c:v>
                </c:pt>
                <c:pt idx="10">
                  <c:v>12150</c:v>
                </c:pt>
                <c:pt idx="11">
                  <c:v>24300</c:v>
                </c:pt>
                <c:pt idx="12">
                  <c:v>12150</c:v>
                </c:pt>
                <c:pt idx="13">
                  <c:v>24300</c:v>
                </c:pt>
                <c:pt idx="14">
                  <c:v>24300</c:v>
                </c:pt>
                <c:pt idx="15">
                  <c:v>36450</c:v>
                </c:pt>
                <c:pt idx="16">
                  <c:v>24300</c:v>
                </c:pt>
                <c:pt idx="17">
                  <c:v>36450</c:v>
                </c:pt>
                <c:pt idx="18">
                  <c:v>24300</c:v>
                </c:pt>
                <c:pt idx="19">
                  <c:v>36450</c:v>
                </c:pt>
                <c:pt idx="20">
                  <c:v>24300</c:v>
                </c:pt>
                <c:pt idx="21">
                  <c:v>36450</c:v>
                </c:pt>
                <c:pt idx="22">
                  <c:v>24300</c:v>
                </c:pt>
                <c:pt idx="23">
                  <c:v>36450</c:v>
                </c:pt>
                <c:pt idx="24">
                  <c:v>24300</c:v>
                </c:pt>
                <c:pt idx="25">
                  <c:v>36450</c:v>
                </c:pt>
                <c:pt idx="26">
                  <c:v>36450</c:v>
                </c:pt>
                <c:pt idx="27">
                  <c:v>48600</c:v>
                </c:pt>
                <c:pt idx="28">
                  <c:v>36450</c:v>
                </c:pt>
                <c:pt idx="29">
                  <c:v>48600</c:v>
                </c:pt>
                <c:pt idx="30">
                  <c:v>36450</c:v>
                </c:pt>
                <c:pt idx="31">
                  <c:v>36450</c:v>
                </c:pt>
                <c:pt idx="32">
                  <c:v>36450</c:v>
                </c:pt>
                <c:pt idx="33">
                  <c:v>24300</c:v>
                </c:pt>
                <c:pt idx="34">
                  <c:v>24300</c:v>
                </c:pt>
                <c:pt idx="35">
                  <c:v>24300</c:v>
                </c:pt>
              </c:numCache>
            </c:numRef>
          </c:val>
        </c:ser>
        <c:ser>
          <c:idx val="3"/>
          <c:order val="3"/>
          <c:tx>
            <c:strRef>
              <c:f>"Custom work"</c:f>
              <c:strCache>
                <c:ptCount val="1"/>
                <c:pt idx="0">
                  <c:v>Custom work</c:v>
                </c:pt>
              </c:strCache>
            </c:strRef>
          </c:tx>
          <c:spPr>
            <a:solidFill>
              <a:srgbClr val="8064a2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ct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Operating!$B$5:$AK$5</c:f>
              <c:multiLvlStrCache>
                <c:ptCount val="1"/>
                <c:lvl>
                  <c:pt idx="0">
                    <c:v>36</c:v>
                  </c:pt>
                </c:lvl>
                <c:lvl>
                  <c:pt idx="0">
                    <c:v>35</c:v>
                  </c:pt>
                </c:lvl>
                <c:lvl>
                  <c:pt idx="0">
                    <c:v>34</c:v>
                  </c:pt>
                </c:lvl>
                <c:lvl>
                  <c:pt idx="0">
                    <c:v>33</c:v>
                  </c:pt>
                </c:lvl>
                <c:lvl>
                  <c:pt idx="0">
                    <c:v>32</c:v>
                  </c:pt>
                </c:lvl>
                <c:lvl>
                  <c:pt idx="0">
                    <c:v>31</c:v>
                  </c:pt>
                </c:lvl>
                <c:lvl>
                  <c:pt idx="0">
                    <c:v>30</c:v>
                  </c:pt>
                </c:lvl>
                <c:lvl>
                  <c:pt idx="0">
                    <c:v>29</c:v>
                  </c:pt>
                </c:lvl>
                <c:lvl>
                  <c:pt idx="0">
                    <c:v>28</c:v>
                  </c:pt>
                </c:lvl>
                <c:lvl>
                  <c:pt idx="0">
                    <c:v>27</c:v>
                  </c:pt>
                </c:lvl>
                <c:lvl>
                  <c:pt idx="0">
                    <c:v>26</c:v>
                  </c:pt>
                </c:lvl>
                <c:lvl>
                  <c:pt idx="0">
                    <c:v>25</c:v>
                  </c:pt>
                </c:lvl>
                <c:lvl>
                  <c:pt idx="0">
                    <c:v>24</c:v>
                  </c:pt>
                </c:lvl>
                <c:lvl>
                  <c:pt idx="0">
                    <c:v>23</c:v>
                  </c:pt>
                </c:lvl>
                <c:lvl>
                  <c:pt idx="0">
                    <c:v>22</c:v>
                  </c:pt>
                </c:lvl>
                <c:lvl>
                  <c:pt idx="0">
                    <c:v>21</c:v>
                  </c:pt>
                </c:lvl>
                <c:lvl>
                  <c:pt idx="0">
                    <c:v>20</c:v>
                  </c:pt>
                </c:lvl>
                <c:lvl>
                  <c:pt idx="0">
                    <c:v>19</c:v>
                  </c:pt>
                </c:lvl>
                <c:lvl>
                  <c:pt idx="0">
                    <c:v>18</c:v>
                  </c:pt>
                </c:lvl>
                <c:lvl>
                  <c:pt idx="0">
                    <c:v>17</c:v>
                  </c:pt>
                </c:lvl>
                <c:lvl>
                  <c:pt idx="0">
                    <c:v>16</c:v>
                  </c:pt>
                </c:lvl>
                <c:lvl>
                  <c:pt idx="0">
                    <c:v>15</c:v>
                  </c:pt>
                </c:lvl>
                <c:lvl>
                  <c:pt idx="0">
                    <c:v>14</c:v>
                  </c:pt>
                </c:lvl>
                <c:lvl>
                  <c:pt idx="0">
                    <c:v>13</c:v>
                  </c:pt>
                </c:lvl>
                <c:lvl>
                  <c:pt idx="0">
                    <c:v>12</c:v>
                  </c:pt>
                </c:lvl>
                <c:lvl>
                  <c:pt idx="0">
                    <c:v>11</c:v>
                  </c:pt>
                </c:lvl>
                <c:lvl>
                  <c:pt idx="0">
                    <c:v>10</c:v>
                  </c:pt>
                </c:lvl>
                <c:lvl>
                  <c:pt idx="0">
                    <c:v>9</c:v>
                  </c:pt>
                </c:lvl>
                <c:lvl>
                  <c:pt idx="0">
                    <c:v>8</c:v>
                  </c:pt>
                </c:lvl>
                <c:lvl>
                  <c:pt idx="0">
                    <c:v>7</c:v>
                  </c:pt>
                </c:lvl>
                <c:lvl>
                  <c:pt idx="0">
                    <c:v>6</c:v>
                  </c:pt>
                </c:lvl>
                <c:lvl>
                  <c:pt idx="0">
                    <c:v>5</c:v>
                  </c:pt>
                </c:lvl>
                <c:lvl>
                  <c:pt idx="0">
                    <c:v>4</c:v>
                  </c:pt>
                </c:lvl>
                <c:lvl>
                  <c:pt idx="0">
                    <c:v>3</c:v>
                  </c:pt>
                </c:lvl>
                <c:lvl>
                  <c:pt idx="0">
                    <c:v>2</c:v>
                  </c:pt>
                </c:lvl>
                <c:lvl>
                  <c:pt idx="0">
                    <c:v>1</c:v>
                  </c:pt>
                </c:lvl>
              </c:multiLvlStrCache>
            </c:multiLvlStrRef>
          </c:cat>
          <c:val>
            <c:numRef>
              <c:f>Operating!$B$42:$AK$42</c:f>
              <c:numCache>
                <c:formatCode>#,##0;[RED]\(#,##0\);\–</c:formatCode>
                <c:ptCount val="36"/>
                <c:pt idx="0">
                  <c:v>0</c:v>
                </c:pt>
                <c:pt idx="1">
                  <c:v>0</c:v>
                </c:pt>
                <c:pt idx="2">
                  <c:v>202.5</c:v>
                </c:pt>
                <c:pt idx="3">
                  <c:v>805.95</c:v>
                </c:pt>
                <c:pt idx="4">
                  <c:v>1401.3405</c:v>
                </c:pt>
                <c:pt idx="5">
                  <c:v>1992.802095</c:v>
                </c:pt>
                <c:pt idx="6">
                  <c:v>2576.32407405</c:v>
                </c:pt>
                <c:pt idx="7">
                  <c:v>3156.0358333095</c:v>
                </c:pt>
                <c:pt idx="8">
                  <c:v>3727.9254749764</c:v>
                </c:pt>
                <c:pt idx="9">
                  <c:v>4296.12122022664</c:v>
                </c:pt>
                <c:pt idx="10">
                  <c:v>4856.61000802437</c:v>
                </c:pt>
                <c:pt idx="11">
                  <c:v>5413.51890794413</c:v>
                </c:pt>
                <c:pt idx="12">
                  <c:v>5962.83371886469</c:v>
                </c:pt>
                <c:pt idx="13">
                  <c:v>6508.68038167604</c:v>
                </c:pt>
                <c:pt idx="14">
                  <c:v>7249.54357785928</c:v>
                </c:pt>
                <c:pt idx="15">
                  <c:v>8185.49814208069</c:v>
                </c:pt>
                <c:pt idx="16">
                  <c:v>9110.06816065988</c:v>
                </c:pt>
                <c:pt idx="17">
                  <c:v>10027.4174790533</c:v>
                </c:pt>
                <c:pt idx="18">
                  <c:v>10933.5683042628</c:v>
                </c:pt>
                <c:pt idx="19">
                  <c:v>11832.6826212201</c:v>
                </c:pt>
                <c:pt idx="20">
                  <c:v>12720.7807950079</c:v>
                </c:pt>
                <c:pt idx="21">
                  <c:v>13602.0229870578</c:v>
                </c:pt>
                <c:pt idx="22">
                  <c:v>14472.4277571873</c:v>
                </c:pt>
                <c:pt idx="23">
                  <c:v>15336.1534796154</c:v>
                </c:pt>
                <c:pt idx="24">
                  <c:v>16189.2169448192</c:v>
                </c:pt>
                <c:pt idx="25">
                  <c:v>17035.774775371</c:v>
                </c:pt>
                <c:pt idx="26">
                  <c:v>13281.7239909115</c:v>
                </c:pt>
                <c:pt idx="27">
                  <c:v>19305.0236073412</c:v>
                </c:pt>
                <c:pt idx="28">
                  <c:v>3615.95018349238</c:v>
                </c:pt>
                <c:pt idx="29">
                  <c:v>10201.5406816575</c:v>
                </c:pt>
                <c:pt idx="30">
                  <c:v>6292.52527484088</c:v>
                </c:pt>
                <c:pt idx="31">
                  <c:v>2422.60002209247</c:v>
                </c:pt>
                <c:pt idx="32">
                  <c:v>10741.3740218715</c:v>
                </c:pt>
                <c:pt idx="33">
                  <c:v>8548.21028165283</c:v>
                </c:pt>
                <c:pt idx="34">
                  <c:v>6376.97817883631</c:v>
                </c:pt>
                <c:pt idx="35">
                  <c:v>4227.45839704793</c:v>
                </c:pt>
              </c:numCache>
            </c:numRef>
          </c:val>
        </c:ser>
        <c:gapWidth val="150"/>
        <c:overlap val="100"/>
        <c:axId val="98231518"/>
        <c:axId val="43538337"/>
      </c:barChart>
      <c:catAx>
        <c:axId val="9823151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538337"/>
        <c:crosses val="autoZero"/>
        <c:auto val="1"/>
        <c:lblAlgn val="ctr"/>
        <c:lblOffset val="100"/>
        <c:noMultiLvlLbl val="0"/>
      </c:catAx>
      <c:valAx>
        <c:axId val="4353833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23151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5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26</xdr:row>
      <xdr:rowOff>0</xdr:rowOff>
    </xdr:from>
    <xdr:to>
      <xdr:col>5</xdr:col>
      <xdr:colOff>332640</xdr:colOff>
      <xdr:row>44</xdr:row>
      <xdr:rowOff>94680</xdr:rowOff>
    </xdr:to>
    <xdr:graphicFrame>
      <xdr:nvGraphicFramePr>
        <xdr:cNvPr id="0" name="Chart 1"/>
        <xdr:cNvGraphicFramePr/>
      </xdr:nvGraphicFramePr>
      <xdr:xfrm>
        <a:off x="0" y="7143840"/>
        <a:ext cx="11316240" cy="35236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46</xdr:row>
      <xdr:rowOff>0</xdr:rowOff>
    </xdr:from>
    <xdr:to>
      <xdr:col>5</xdr:col>
      <xdr:colOff>332640</xdr:colOff>
      <xdr:row>63</xdr:row>
      <xdr:rowOff>94680</xdr:rowOff>
    </xdr:to>
    <xdr:graphicFrame>
      <xdr:nvGraphicFramePr>
        <xdr:cNvPr id="1" name="Chart 2"/>
        <xdr:cNvGraphicFramePr/>
      </xdr:nvGraphicFramePr>
      <xdr:xfrm>
        <a:off x="0" y="10953720"/>
        <a:ext cx="11316240" cy="33332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../Stackmodo-Financial-Model-Simple-Summary.xlsx" TargetMode="External"/><Relationship Id="rId2" Type="http://schemas.openxmlformats.org/officeDocument/2006/relationships/hyperlink" Target="../Stackmodo-Financial-Model-Simple-Summary.xlsx" TargetMode="External"/><Relationship Id="rId3" Type="http://schemas.openxmlformats.org/officeDocument/2006/relationships/hyperlink" Target="../Stackmodo-Financial-Model-Simple-Summary.xlsx" TargetMode="External"/><Relationship Id="rId4" Type="http://schemas.openxmlformats.org/officeDocument/2006/relationships/hyperlink" Target="../Stackmodo-Financial-Model-Simple-Summary.xlsx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20.xml.rels><?xml version="1.0" encoding="UTF-8"?>
<Relationships xmlns="http://schemas.openxmlformats.org/package/2006/relationships"><Relationship Id="rId1" Type="http://schemas.openxmlformats.org/officeDocument/2006/relationships/hyperlink" Target="https://work.quantecho.io/dashboard/workspace/28DyI0Go1EbGHo9sl4KULq1oX8l4uA9L/docs/hyjoeihzwzemrl27mlp9so6o" TargetMode="External"/><Relationship Id="rId2" Type="http://schemas.openxmlformats.org/officeDocument/2006/relationships/hyperlink" Target="https://work.quantecho.io/dashboard/workspace/28DyI0Go1EbGHo9sl4KULq1oX8l4uA9L/docs/jdawj9ja1sday0pyn6ki47xy" TargetMode="External"/><Relationship Id="rId3" Type="http://schemas.openxmlformats.org/officeDocument/2006/relationships/hyperlink" Target="https://work.quantecho.io/dashboard/workspace/28DyI0Go1EbGHo9sl4KULq1oX8l4uA9L/docs/cvl6ssw0mf59qyk0e37thujr" TargetMode="External"/><Relationship Id="rId4" Type="http://schemas.openxmlformats.org/officeDocument/2006/relationships/hyperlink" Target="https://www.ifrs.org/issued-standards/list-of-standards/ifrs-15-revenue-from-contracts-with-customers/" TargetMode="External"/><Relationship Id="rId5" Type="http://schemas.openxmlformats.org/officeDocument/2006/relationships/hyperlink" Target="https://www.sba.gov/loans/7a-loans/" TargetMode="External"/>
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 filterMode="false">
    <ns0:pageSetUpPr fitToPage="true"/>
  </ns0:sheetPr>
  <ns0:dimension ref="A1:D34"/>
  <ns0:sheetViews>
    <ns0: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ns0:pane xSplit="1" ySplit="7" topLeftCell="B8" activePane="bottomRight" state="frozen"/>
      <ns0:selection pane="topLeft" activeCell="A1" activeCellId="0" sqref="A1"/>
      <ns0:selection pane="topRight" activeCell="B1" activeCellId="0" sqref="B1"/>
      <ns0:selection pane="bottomLeft" activeCell="A8" activeCellId="0" sqref="A8"/>
      <ns0:selection pane="bottomRight" activeCell="A1" activeCellId="0" sqref="A1"/>
    </ns0:sheetView>
  </ns0:sheetViews>
  <ns0:sheetFormatPr defaultColWidth="8.5390625" defaultRowHeight="15" zeroHeight="false" outlineLevelRow="0" outlineLevelCol="0"/>
  <ns0:cols>
    <ns0:col collapsed="false" customWidth="true" hidden="false" outlineLevel="0" max="1" min="1" style="0" width="46"/>
    <ns0:col collapsed="false" customWidth="true" hidden="false" outlineLevel="0" max="4" min="2" style="0" width="22"/>
  </ns0:cols>
  <ns0:sheetData>
    <ns0:row r="1" customFormat="false" ht="42" hidden="false" customHeight="true" outlineLevel="0" collapsed="false">
      <ns0:c r="A1" s="1" t="s">
        <ns0:v>0</ns0:v>
      </ns0:c>
      <ns0:c r="B1" s="1"/>
      <ns0:c r="C1" s="1"/>
      <ns0:c r="D1" s="1"/>
    </ns0:row>
    <ns0:row r="2" customFormat="false" ht="27.75" hidden="false" customHeight="true" outlineLevel="0" collapsed="false">
      <ns0:c r="A2" s="2" t="s">
        <ns0:v>1</ns0:v>
      </ns0:c>
      <ns0:c r="B2" s="2"/>
      <ns0:c r="C2" s="2"/>
      <ns0:c r="D2" s="2"/>
    </ns0:row>
    <ns0:row r="3" customFormat="false" ht="15" hidden="false" customHeight="false" outlineLevel="0" collapsed="false">
      <ns0:c r="A3" s="3"/>
      <ns0:c r="B3" s="3"/>
      <ns0:c r="C3" s="3"/>
      <ns0:c r="D3" s="3"/>
    </ns0:row>
    <ns0:row r="4" customFormat="false" ht="43.5" hidden="false" customHeight="true" outlineLevel="0" collapsed="false">
      <ns0:c r="A4" s="3" t="s">
        <ns0:v>2</ns0:v>
      </ns0:c>
      <ns0:c r="B4" s="4" t="n">
        <ns0:f aca="false">Funding!B16</ns0:f>
        <ns0:v>1400000</ns0:v>
      </ns0:c>
      <ns0:c r="C4" s="35" t="s">
        <ns0:v>3</ns0:v>
      </ns0:c>
      <ns0:c r="D4" s="5"/>
    </ns0:row>
    <ns0:row r="5" customFormat="false" ht="27.75" hidden="false" customHeight="true" outlineLevel="0" collapsed="false">
      <ns0:c r="A5" s="2" t="s">
        <ns0:v>4</ns0:v>
      </ns0:c>
      <ns0:c r="B5" s="2"/>
      <ns0:c r="C5" s="2"/>
      <ns0:c r="D5" s="2"/>
    </ns0:row>
    <ns0:row r="6" customFormat="false" ht="15" hidden="false" customHeight="false" outlineLevel="0" collapsed="false">
      <ns0:c r="A6" s="3"/>
      <ns0:c r="B6" s="3"/>
      <ns0:c r="C6" s="3"/>
      <ns0:c r="D6" s="3"/>
    </ns0:row>
    <ns0:row r="7" customFormat="false" ht="30" hidden="false" customHeight="true" outlineLevel="0" collapsed="false">
      <ns0:c r="A7" s="6" t="s">
        <ns0:v>5</ns0:v>
      </ns0:c>
      <ns0:c r="B7" s="6" t="s">
        <ns0:v>6</ns0:v>
      </ns0:c>
      <ns0:c r="C7" s="6" t="s">
        <ns0:v>7</ns0:v>
      </ns0:c>
      <ns0:c r="D7" s="6" t="s">
        <ns0:v>8</ns0:v>
      </ns0:c>
    </ns0:row>
    <ns0:row r="8" customFormat="false" ht="28.5" hidden="false" customHeight="true" outlineLevel="0" collapsed="false">
      <ns0:c r="A8" s="3" t="s">
        <ns0:v>9</ns0:v>
      </ns0:c>
      <ns0:c r="B8" s="7" t="n">
        <ns0:f aca="false">SUM(Operating!B43:M43)</ns0:f>
        <ns0:v>368599.775992183</ns0:v>
      </ns0:c>
      <ns0:c r="C8" s="7" t="n">
        <ns0:f aca="false">SUM(Operating!N43:Y43)</ns0:f>
        <ns0:v>1165733.70186708</ns0:v>
      </ns0:c>
      <ns0:c r="D8" s="7" t="n">
        <ns0:f aca="false">SUM(Operating!Z43:AK43)</ns0:f>
        <ns0:v>1992644.46765727</ns0:v>
      </ns0:c>
    </ns0:row>
    <ns0:row r="9" customFormat="false" ht="28.5" hidden="false" customHeight="true" outlineLevel="0" collapsed="false">
      <ns0:c r="A9" s="3" t="s">
        <ns0:v>10</ns0:v>
      </ns0:c>
      <ns0:c r="B9" s="7" t="n">
        <ns0:f aca="false">SUM(Operating!B49:M49)+SUM(Operating!B57:M57)</ns0:f>
        <ns0:v>740696.405056422</ns0:v>
      </ns0:c>
      <ns0:c r="C9" s="7" t="n">
        <ns0:f aca="false">SUM(Operating!N49:Y49)+SUM(Operating!N57:Y57)</ns0:f>
        <ns0:v>1071038.30445982</ns0:v>
      </ns0:c>
      <ns0:c r="D9" s="7" t="n">
        <ns0:f aca="false">SUM(Operating!Z49:AK49)+SUM(Operating!Z57:AK57)</ns0:f>
        <ns0:v>1375980.79071787</ns0:v>
      </ns0:c>
    </ns0:row>
    <ns0:row r="10" customFormat="false" ht="33.75" hidden="false" customHeight="true" outlineLevel="0" collapsed="false">
      <ns0:c r="A10" s="8" t="s">
        <ns0:v>11</ns0:v>
      </ns0:c>
      <ns0:c r="B10" s="9" t="n">
        <ns0:f aca="false">B8-B9</ns0:f>
        <ns0:v>-372096.629064239</ns0:v>
      </ns0:c>
      <ns0:c r="C10" s="9" t="n">
        <ns0:f aca="false">C8-C9</ns0:f>
        <ns0:v>94695.3974072596</ns0:v>
      </ns0:c>
      <ns0:c r="D10" s="9" t="n">
        <ns0:f aca="false">D8-D9</ns0:f>
        <ns0:v>616663.676939397</ns0:v>
      </ns0:c>
    </ns0:row>
    <ns0:row r="11" customFormat="false" ht="28.5" hidden="false" customHeight="true" outlineLevel="0" collapsed="false">
      <ns0:c r="A11" s="3" t="s">
        <ns0:v>12</ns0:v>
      </ns0:c>
      <ns0:c r="B11" s="7" t="n">
        <ns0:f aca="false">SUM(Operating!B59:M59)</ns0:f>
        <ns0:v>0</ns0:v>
      </ns0:c>
      <ns0:c r="C11" s="7" t="n">
        <ns0:f aca="false">SUM(Operating!N59:Y59)</ns0:f>
        <ns0:v>32201.8853435432</ns0:v>
      </ns0:c>
      <ns0:c r="D11" s="7" t="n">
        <ns0:f aca="false">SUM(Operating!Z59:AK59)</ns0:f>
        <ns0:v>154165.919234849</ns0:v>
      </ns0:c>
    </ns0:row>
    <ns0:row r="12" customFormat="false" ht="33.75" hidden="false" customHeight="true" outlineLevel="0" collapsed="false">
      <ns0:c r="A12" s="10" t="s">
        <ns0:v>13</ns0:v>
      </ns0:c>
      <ns0:c r="B12" s="11" t="n">
        <ns0:f aca="false">B10-B11</ns0:f>
        <ns0:v>-372096.629064239</ns0:v>
      </ns0:c>
      <ns0:c r="C12" s="11" t="n">
        <ns0:f aca="false">C10-C11</ns0:f>
        <ns0:v>62493.5120637164</ns0:v>
      </ns0:c>
      <ns0:c r="D12" s="11" t="n">
        <ns0:f aca="false">D10-D11</ns0:f>
        <ns0:v>462497.757704548</ns0:v>
      </ns0:c>
    </ns0:row>
    <ns0:row r="13" customFormat="false" ht="15" hidden="false" customHeight="false" outlineLevel="0" collapsed="false">
      <ns0:c r="A13" s="3"/>
      <ns0:c r="B13" s="3"/>
      <ns0:c r="C13" s="3"/>
      <ns0:c r="D13" s="3"/>
    </ns0:row>
    <ns0:row r="14" customFormat="false" ht="30" hidden="false" customHeight="true" outlineLevel="0" collapsed="false">
      <ns0:c r="A14" s="12"/>
      <ns0:c r="B14" s="13"/>
      <ns0:c r="C14" s="13"/>
      <ns0:c r="D14" s="13"/>
    </ns0:row>
    <ns0:row r="15" customFormat="false" ht="36" hidden="false" customHeight="true" outlineLevel="0" collapsed="false">
      <ns0:c r="A15" s="10" t="s">
        <ns0:v>14</ns0:v>
      </ns0:c>
      <ns0:c r="B15" s="11" t="n">
        <ns0:f aca="false">Operating!M77</ns0:f>
        <ns0:v>942861.387322567</ns0:v>
      </ns0:c>
      <ns0:c r="C15" s="11" t="n">
        <ns0:f aca="false">Operating!Y77</ns0:f>
        <ns0:v>926501.852442962</ns0:v>
      </ns0:c>
      <ns0:c r="D15" s="11" t="n">
        <ns0:f aca="false">Operating!AK77</ns0:f>
        <ns0:v>1338114.9567954</ns0:v>
      </ns0:c>
    </ns0:row>
    <ns0:row r="16" customFormat="false" ht="28.5" hidden="false" customHeight="true" outlineLevel="0" collapsed="false">
      <ns0:c r="A16" s="3"/>
      <ns0:c r="B16" s="7"/>
      <ns0:c r="C16" s="7"/>
      <ns0:c r="D16" s="7"/>
    </ns0:row>
    <ns0:row r="17" customFormat="false" ht="30" hidden="false" customHeight="true" outlineLevel="0" collapsed="false">
      <ns0:c r="A17" s="14" t="s">
        <ns0:v>15</ns0:v>
      </ns0:c>
      <ns0:c r="B17" s="14"/>
      <ns0:c r="C17" s="14"/>
      <ns0:c r="D17" s="14"/>
    </ns0:row>
    <ns0:row r="18" customFormat="false" ht="15" hidden="false" customHeight="false" outlineLevel="0" collapsed="false">
      <ns0:c r="A18" s="3"/>
      <ns0:c r="B18" s="3"/>
      <ns0:c r="C18" s="3"/>
      <ns0:c r="D18" s="3"/>
    </ns0:row>
    <ns0:row r="19" customFormat="false" ht="30" hidden="false" customHeight="true" outlineLevel="0" collapsed="false">
      <ns0:c r="A19" s="15" t="s">
        <ns0:v>16</ns0:v>
      </ns0:c>
      <ns0:c r="B19" s="15"/>
      <ns0:c r="C19" s="15"/>
      <ns0:c r="D19" s="15"/>
    </ns0:row>
    <ns0:row r="20" customFormat="false" ht="42" hidden="false" customHeight="true" outlineLevel="0" collapsed="false">
      <ns0:c r="A20" s="14" t="s">
        <ns0:v>17</ns0:v>
      </ns0:c>
      <ns0:c r="B20" s="14"/>
      <ns0:c r="C20" s="14"/>
      <ns0:c r="D20" s="14"/>
    </ns0:row>
    <ns0:row r="21" customFormat="false" ht="42" hidden="false" customHeight="true" outlineLevel="0" collapsed="false">
      <ns0:c r="A21" s="14" t="s">
        <ns0:v>18</ns0:v>
      </ns0:c>
      <ns0:c r="B21" s="14"/>
      <ns0:c r="C21" s="14"/>
      <ns0:c r="D21" s="14"/>
    </ns0:row>
    <ns0:row r="22" customFormat="false" ht="28.5" hidden="false" customHeight="true" outlineLevel="0" collapsed="false">
      <ns0:c r="A22" s="3"/>
      <ns0:c r="B22" s="7"/>
      <ns0:c r="C22" s="7"/>
      <ns0:c r="D22" s="7"/>
    </ns0:row>
    <ns0:row r="23" customFormat="false" ht="42" hidden="false" customHeight="true" outlineLevel="0" collapsed="false">
      <ns0:c r="A23" s="14" t="s">
        <ns0:v>19</ns0:v>
      </ns0:c>
      <ns0:c r="B23" s="14"/>
      <ns0:c r="C23" s="14"/>
      <ns0:c r="D23" s="14"/>
    </ns0:row>
    <ns0:row r="24" customFormat="false" ht="15" hidden="false" customHeight="false" outlineLevel="0" collapsed="false">
      <ns0:c r="A24" s="3"/>
      <ns0:c r="B24" s="3"/>
      <ns0:c r="C24" s="3"/>
      <ns0:c r="D24" s="3"/>
    </ns0:row>
    <ns0:row r="25" customFormat="false" ht="30" hidden="false" customHeight="true" outlineLevel="0" collapsed="false">
      <ns0:c r="A25" s="16"/>
      <ns0:c r="B25" s="13"/>
      <ns0:c r="C25" s="13"/>
      <ns0:c r="D25" s="13"/>
    </ns0:row>
    <ns0:row r="26" customFormat="false" ht="25.5" hidden="false" customHeight="true" outlineLevel="0" collapsed="false">
      <ns0:c r="A26" s="17" t="s">
        <ns0:v>20</ns0:v>
      </ns0:c>
      <ns0:c r="B26" s="18" t="s">
        <ns0:v>21</ns0:v>
      </ns0:c>
      <ns0:c r="C26" s="18" t="s">
        <ns0:v>22</ns0:v>
      </ns0:c>
      <ns0:c r="D26" s="18" t="s">
        <ns0:v>23</ns0:v>
      </ns0:c>
    </ns0:row>
    <ns0:row r="27" customFormat="false" ht="39.75" hidden="false" customHeight="true" outlineLevel="0" collapsed="false">
      <ns0:c r="A27" s="19"/>
    </ns0:row>
    <ns0:row r="28" customFormat="false" ht="39.75" hidden="false" customHeight="true" outlineLevel="0" collapsed="false">
      <ns0:c r="A28" s="19"/>
    </ns0:row>
    <ns0:row r="29" customFormat="false" ht="39.75" hidden="false" customHeight="true" outlineLevel="0" collapsed="false">
      <ns0:c r="A29" s="19"/>
    </ns0:row>
    <ns0:row r="30" customFormat="false" ht="31.5" hidden="false" customHeight="true" outlineLevel="0" collapsed="false">
      <ns0:c r="A30" s="19"/>
    </ns0:row>
    <ns0:row r="31" customFormat="false" ht="15" hidden="false" customHeight="false" outlineLevel="0" collapsed="false">
      <ns0:c r="A31" s="3"/>
      <ns0:c r="B31" s="3"/>
      <ns0:c r="C31" s="3"/>
      <ns0:c r="D31" s="3"/>
    </ns0:row>
    <ns0:row r="32" customFormat="false" ht="15" hidden="false" customHeight="false" outlineLevel="0" collapsed="false">
      <ns0:c r="A32" s="17"/>
      <ns0:c r="B32" s="17"/>
      <ns0:c r="C32" s="17"/>
      <ns0:c r="D32" s="17"/>
    </ns0:row>
    <ns0:row r="33" customFormat="false" ht="15" hidden="false" customHeight="false" outlineLevel="0" collapsed="false">
      <ns0:c r="A33" s="3"/>
      <ns0:c r="B33" s="3"/>
      <ns0:c r="C33" s="3"/>
      <ns0:c r="D33" s="3"/>
    </ns0:row>
    <ns0:row r="34" customFormat="false" ht="15" hidden="false" customHeight="false" outlineLevel="0" collapsed="false">
      <ns0:c r="A34" s="3"/>
      <ns0:c r="B34" s="3"/>
      <ns0:c r="C34" s="3"/>
      <ns0:c r="D34" s="3"/>
    </ns0:row>
  </ns0:sheetData>
  <ns0:mergeCells count="9">
    <ns0:mergeCell ref="A1:D1"/>
    <ns0:mergeCell ref="A2:D2"/>
    <ns0:mergeCell ref="C4:D4"/>
    <ns0:mergeCell ref="A5:D5"/>
    <ns0:mergeCell ref="A17:D17"/>
    <ns0:mergeCell ref="A19:D19"/>
    <ns0:mergeCell ref="A20:D20"/>
    <ns0:mergeCell ref="A21:D21"/>
    <ns0:mergeCell ref="A23:D23"/>
  </ns0:mergeCells>
  <ns0:hyperlinks>
    <ns0:hyperlink ref="A26" ns1:id="rId1" location="'Read%20me'!A1" display="Read assumptions"/>
    <ns0:hyperlink ref="B26" ns1:id="rId2" location="'Funding'!A1" display="Funding detail"/>
    <ns0:hyperlink ref="C26" ns1:id="rId3" location="'Dashboard'!A1" display="Other scenarios"/>
    <ns0:hyperlink ref="D26" ns1:id="rId4" location="'Operating'!A1" display="Monthly detail"/>
  </ns0:hyperlinks>
  <ns0:printOptions headings="false" gridLines="false" gridLinesSet="true" horizontalCentered="true" verticalCentered="false"/>
  <ns0:pageMargins left="0.3" right="0.3" top="0.3" bottom="0.3" header="0.511811023622047" footer="0.5"/>
  <ns0:pageSetup paperSize="9" scale="100" fitToWidth="1" fitToHeight="1" pageOrder="downThenOver" orientation="portrait" blackAndWhite="false" draft="false" cellComments="none" horizontalDpi="300" verticalDpi="300" copies="1"/>
  <ns0:headerFooter differentFirst="false" differentOddEven="false">
    <ns0:oddHeader/>
    <ns0:oddFooter>&amp;CStackmodo | Private discussion | 17 September 2026</ns0:oddFooter>
  </ns0:headerFooter>
</ns0: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6" min="2" style="20" width="20.71"/>
  </cols>
  <sheetData>
    <row r="1" customFormat="false" ht="31.5" hidden="false" customHeight="true" outlineLevel="0" collapsed="false">
      <c r="A1" s="21" t="s">
        <v>24</v>
      </c>
      <c r="B1" s="21"/>
      <c r="C1" s="21"/>
      <c r="D1" s="21"/>
      <c r="E1" s="21"/>
      <c r="F1" s="21"/>
    </row>
    <row r="2" customFormat="false" ht="15" hidden="false" customHeight="true" outlineLevel="0" collapsed="false">
      <c r="A2" s="22" t="s">
        <v>25</v>
      </c>
      <c r="B2" s="22"/>
      <c r="C2" s="22"/>
      <c r="D2" s="22"/>
      <c r="E2" s="22"/>
      <c r="F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</row>
    <row r="6" customFormat="false" ht="45" hidden="false" customHeight="true" outlineLevel="0" collapsed="false">
      <c r="A6" s="23" t="s">
        <v>26</v>
      </c>
      <c r="B6" s="24" t="s">
        <v>27</v>
      </c>
      <c r="C6" s="24"/>
      <c r="D6" s="24"/>
      <c r="E6" s="24"/>
      <c r="F6" s="24"/>
    </row>
    <row r="7" customFormat="false" ht="45" hidden="false" customHeight="true" outlineLevel="0" collapsed="false">
      <c r="A7" s="23" t="s">
        <v>28</v>
      </c>
      <c r="B7" s="24" t="s">
        <v>29</v>
      </c>
      <c r="C7" s="24"/>
      <c r="D7" s="24"/>
      <c r="E7" s="24"/>
      <c r="F7" s="24"/>
    </row>
    <row r="8" customFormat="false" ht="45" hidden="false" customHeight="true" outlineLevel="0" collapsed="false">
      <c r="A8" s="23" t="s">
        <v>30</v>
      </c>
      <c r="B8" s="24" t="s">
        <v>31</v>
      </c>
      <c r="C8" s="24"/>
      <c r="D8" s="24"/>
      <c r="E8" s="24"/>
      <c r="F8" s="24"/>
    </row>
    <row r="9" customFormat="false" ht="57" hidden="false" customHeight="true" outlineLevel="0" collapsed="false">
      <c r="A9" s="23" t="s">
        <v>32</v>
      </c>
      <c r="B9" s="24" t="s">
        <v>33</v>
      </c>
      <c r="C9" s="24"/>
      <c r="D9" s="24"/>
      <c r="E9" s="24"/>
      <c r="F9" s="24"/>
    </row>
    <row r="10" customFormat="false" ht="45" hidden="false" customHeight="true" outlineLevel="0" collapsed="false">
      <c r="A10" s="23" t="s">
        <v>34</v>
      </c>
      <c r="B10" s="24" t="s">
        <v>35</v>
      </c>
      <c r="C10" s="24"/>
      <c r="D10" s="24"/>
      <c r="E10" s="24"/>
      <c r="F10" s="24"/>
    </row>
    <row r="11" customFormat="false" ht="45" hidden="false" customHeight="true" outlineLevel="0" collapsed="false">
      <c r="A11" s="23" t="s">
        <v>36</v>
      </c>
      <c r="B11" s="24" t="s">
        <v>37</v>
      </c>
      <c r="C11" s="24"/>
      <c r="D11" s="24"/>
      <c r="E11" s="24"/>
      <c r="F11" s="24"/>
    </row>
    <row r="12" customFormat="false" ht="57" hidden="false" customHeight="true" outlineLevel="0" collapsed="false">
      <c r="A12" s="23" t="s">
        <v>38</v>
      </c>
      <c r="B12" s="24" t="s">
        <v>39</v>
      </c>
      <c r="C12" s="24"/>
      <c r="D12" s="24"/>
      <c r="E12" s="24"/>
      <c r="F12" s="24"/>
    </row>
    <row r="13" customFormat="false" ht="45" hidden="false" customHeight="true" outlineLevel="0" collapsed="false">
      <c r="A13" s="23" t="s">
        <v>40</v>
      </c>
      <c r="B13" s="24" t="s">
        <v>41</v>
      </c>
      <c r="C13" s="24"/>
      <c r="D13" s="24"/>
      <c r="E13" s="24"/>
      <c r="F13" s="24"/>
    </row>
    <row r="14" customFormat="false" ht="45" hidden="false" customHeight="true" outlineLevel="0" collapsed="false">
      <c r="A14" s="23" t="s">
        <v>42</v>
      </c>
      <c r="B14" s="24" t="s">
        <v>43</v>
      </c>
      <c r="C14" s="24"/>
      <c r="D14" s="24"/>
      <c r="E14" s="24"/>
      <c r="F14" s="24"/>
    </row>
    <row r="15" customFormat="false" ht="57" hidden="false" customHeight="true" outlineLevel="0" collapsed="false">
      <c r="A15" s="23" t="s">
        <v>44</v>
      </c>
      <c r="B15" s="24" t="s">
        <v>45</v>
      </c>
      <c r="C15" s="24"/>
      <c r="D15" s="24"/>
      <c r="E15" s="24"/>
      <c r="F15" s="24"/>
    </row>
    <row r="16" customFormat="false" ht="45" hidden="false" customHeight="true" outlineLevel="0" collapsed="false">
      <c r="A16" s="23" t="s">
        <v>46</v>
      </c>
      <c r="B16" s="24" t="s">
        <v>47</v>
      </c>
      <c r="C16" s="24"/>
      <c r="D16" s="24"/>
      <c r="E16" s="24"/>
      <c r="F16" s="24"/>
    </row>
    <row r="17" customFormat="false" ht="57" hidden="false" customHeight="true" outlineLevel="0" collapsed="false">
      <c r="A17" s="23" t="s">
        <v>48</v>
      </c>
      <c r="B17" s="24" t="s">
        <v>49</v>
      </c>
      <c r="C17" s="24"/>
      <c r="D17" s="24"/>
      <c r="E17" s="24"/>
      <c r="F17" s="24"/>
    </row>
    <row r="18" customFormat="false" ht="45" hidden="false" customHeight="true" outlineLevel="0" collapsed="false">
      <c r="A18" s="23" t="s">
        <v>50</v>
      </c>
      <c r="B18" s="24" t="s">
        <v>51</v>
      </c>
      <c r="C18" s="24"/>
      <c r="D18" s="24"/>
      <c r="E18" s="24"/>
      <c r="F18" s="24"/>
    </row>
    <row r="19" customFormat="false" ht="45" hidden="false" customHeight="true" outlineLevel="0" collapsed="false">
      <c r="A19" s="23" t="s">
        <v>52</v>
      </c>
      <c r="B19" s="24" t="s">
        <v>53</v>
      </c>
      <c r="C19" s="24"/>
      <c r="D19" s="24"/>
      <c r="E19" s="24"/>
      <c r="F19" s="24"/>
    </row>
    <row r="20" customFormat="false" ht="45" hidden="false" customHeight="true" outlineLevel="0" collapsed="false">
      <c r="A20" s="23" t="s">
        <v>54</v>
      </c>
      <c r="B20" s="24" t="s">
        <v>55</v>
      </c>
      <c r="C20" s="24"/>
      <c r="D20" s="24"/>
      <c r="E20" s="24"/>
      <c r="F20" s="24"/>
    </row>
  </sheetData>
  <mergeCells count="17">
    <mergeCell ref="A1:F1"/>
    <mergeCell ref="A2:F4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</mergeCells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&amp;LRead me&amp;RPage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2" min="2" style="20" width="18.71"/>
    <col collapsed="false" customWidth="true" hidden="false" outlineLevel="0" max="3" min="3" style="20" width="23.71"/>
    <col collapsed="false" customWidth="true" hidden="false" outlineLevel="0" max="4" min="4" style="20" width="85.72"/>
  </cols>
  <sheetData>
    <row r="1" customFormat="false" ht="31.5" hidden="false" customHeight="true" outlineLevel="0" collapsed="false">
      <c r="A1" s="21" t="s">
        <v>56</v>
      </c>
      <c r="B1" s="21"/>
      <c r="C1" s="21"/>
      <c r="D1" s="21"/>
    </row>
    <row r="2" customFormat="false" ht="15" hidden="false" customHeight="true" outlineLevel="0" collapsed="false">
      <c r="A2" s="22" t="s">
        <v>57</v>
      </c>
      <c r="B2" s="22"/>
      <c r="C2" s="22"/>
      <c r="D2" s="22"/>
    </row>
    <row r="3" customFormat="false" ht="15" hidden="false" customHeight="true" outlineLevel="0" collapsed="false">
      <c r="A3" s="22"/>
      <c r="B3" s="22"/>
      <c r="C3" s="22"/>
      <c r="D3" s="22"/>
    </row>
    <row r="4" customFormat="false" ht="15" hidden="false" customHeight="true" outlineLevel="0" collapsed="false">
      <c r="A4" s="22"/>
      <c r="B4" s="22"/>
      <c r="C4" s="22"/>
      <c r="D4" s="22"/>
    </row>
    <row r="5" customFormat="false" ht="15" hidden="false" customHeight="true" outlineLevel="0" collapsed="false">
      <c r="A5" s="23" t="s">
        <v>58</v>
      </c>
      <c r="B5" s="23" t="s">
        <v>59</v>
      </c>
      <c r="C5" s="23" t="s">
        <v>60</v>
      </c>
      <c r="D5" s="23" t="s">
        <v>61</v>
      </c>
    </row>
    <row r="6" customFormat="false" ht="33.75" hidden="false" customHeight="true" outlineLevel="0" collapsed="false">
      <c r="A6" s="25" t="s">
        <v>62</v>
      </c>
      <c r="B6" s="26" t="n">
        <v>0</v>
      </c>
      <c r="C6" s="25" t="s">
        <v>63</v>
      </c>
      <c r="D6" s="27" t="s">
        <v>64</v>
      </c>
    </row>
    <row r="7" customFormat="false" ht="33.75" hidden="false" customHeight="true" outlineLevel="0" collapsed="false">
      <c r="A7" s="25" t="s">
        <v>65</v>
      </c>
      <c r="B7" s="26" t="n">
        <v>0</v>
      </c>
      <c r="C7" s="25" t="s">
        <v>63</v>
      </c>
      <c r="D7" s="27" t="s">
        <v>66</v>
      </c>
    </row>
    <row r="8" customFormat="false" ht="33.75" hidden="false" customHeight="true" outlineLevel="0" collapsed="false">
      <c r="A8" s="25" t="s">
        <v>67</v>
      </c>
      <c r="B8" s="26" t="n">
        <v>0</v>
      </c>
      <c r="C8" s="25" t="s">
        <v>68</v>
      </c>
      <c r="D8" s="27" t="s">
        <v>69</v>
      </c>
    </row>
    <row r="9" customFormat="false" ht="33.75" hidden="false" customHeight="true" outlineLevel="0" collapsed="false">
      <c r="A9" s="25" t="s">
        <v>70</v>
      </c>
      <c r="B9" s="26" t="n">
        <v>18</v>
      </c>
      <c r="C9" s="25" t="s">
        <v>71</v>
      </c>
      <c r="D9" s="27" t="s">
        <v>72</v>
      </c>
    </row>
    <row r="10" customFormat="false" ht="33.75" hidden="false" customHeight="true" outlineLevel="0" collapsed="false">
      <c r="A10" s="25" t="s">
        <v>73</v>
      </c>
      <c r="B10" s="26" t="n">
        <v>3</v>
      </c>
      <c r="C10" s="25" t="s">
        <v>71</v>
      </c>
      <c r="D10" s="27" t="s">
        <v>74</v>
      </c>
    </row>
    <row r="11" customFormat="false" ht="33.75" hidden="false" customHeight="true" outlineLevel="0" collapsed="false">
      <c r="A11" s="25" t="s">
        <v>75</v>
      </c>
      <c r="B11" s="28" t="n">
        <v>0.1</v>
      </c>
      <c r="C11" s="25" t="s">
        <v>76</v>
      </c>
      <c r="D11" s="27" t="s">
        <v>77</v>
      </c>
    </row>
    <row r="12" customFormat="false" ht="33.75" hidden="false" customHeight="true" outlineLevel="0" collapsed="false">
      <c r="A12" s="25" t="s">
        <v>78</v>
      </c>
      <c r="B12" s="26" t="n">
        <v>25000</v>
      </c>
      <c r="C12" s="25" t="s">
        <v>63</v>
      </c>
      <c r="D12" s="27" t="s">
        <v>79</v>
      </c>
    </row>
    <row r="13" customFormat="false" ht="33.75" hidden="false" customHeight="true" outlineLevel="0" collapsed="false">
      <c r="A13" s="25" t="s">
        <v>80</v>
      </c>
      <c r="B13" s="26" t="n">
        <v>15000</v>
      </c>
      <c r="C13" s="25" t="s">
        <v>63</v>
      </c>
      <c r="D13" s="27" t="s">
        <v>81</v>
      </c>
    </row>
    <row r="14" customFormat="false" ht="33.75" hidden="false" customHeight="true" outlineLevel="0" collapsed="false">
      <c r="A14" s="25" t="s">
        <v>82</v>
      </c>
      <c r="B14" s="26" t="n">
        <v>2000</v>
      </c>
      <c r="C14" s="25" t="s">
        <v>83</v>
      </c>
      <c r="D14" s="27" t="s">
        <v>84</v>
      </c>
    </row>
    <row r="15" customFormat="false" ht="33.75" hidden="false" customHeight="true" outlineLevel="0" collapsed="false">
      <c r="A15" s="25" t="s">
        <v>85</v>
      </c>
      <c r="B15" s="28" t="n">
        <v>0.25</v>
      </c>
      <c r="C15" s="25" t="s">
        <v>76</v>
      </c>
      <c r="D15" s="27" t="s">
        <v>86</v>
      </c>
    </row>
    <row r="16" customFormat="false" ht="33.75" hidden="false" customHeight="true" outlineLevel="0" collapsed="false">
      <c r="A16" s="25" t="s">
        <v>87</v>
      </c>
      <c r="B16" s="28" t="n">
        <v>0.2</v>
      </c>
      <c r="C16" s="25" t="s">
        <v>76</v>
      </c>
      <c r="D16" s="27" t="s">
        <v>88</v>
      </c>
    </row>
    <row r="17" customFormat="false" ht="33.75" hidden="false" customHeight="true" outlineLevel="0" collapsed="false">
      <c r="A17" s="25" t="s">
        <v>89</v>
      </c>
      <c r="B17" s="26" t="n">
        <v>7500</v>
      </c>
      <c r="C17" s="25" t="s">
        <v>90</v>
      </c>
      <c r="D17" s="27" t="s">
        <v>91</v>
      </c>
    </row>
    <row r="18" customFormat="false" ht="33.75" hidden="false" customHeight="true" outlineLevel="0" collapsed="false">
      <c r="A18" s="25" t="s">
        <v>92</v>
      </c>
      <c r="B18" s="26" t="n">
        <v>6000</v>
      </c>
      <c r="C18" s="25" t="s">
        <v>90</v>
      </c>
      <c r="D18" s="27" t="s">
        <v>93</v>
      </c>
    </row>
    <row r="19" customFormat="false" ht="33.75" hidden="false" customHeight="true" outlineLevel="0" collapsed="false">
      <c r="A19" s="25" t="s">
        <v>94</v>
      </c>
      <c r="B19" s="26" t="n">
        <v>2000</v>
      </c>
      <c r="C19" s="25" t="s">
        <v>90</v>
      </c>
      <c r="D19" s="27" t="s">
        <v>95</v>
      </c>
    </row>
    <row r="20" customFormat="false" ht="33.75" hidden="false" customHeight="true" outlineLevel="0" collapsed="false">
      <c r="A20" s="25" t="s">
        <v>96</v>
      </c>
      <c r="B20" s="26" t="n">
        <v>65000</v>
      </c>
      <c r="C20" s="25" t="s">
        <v>90</v>
      </c>
      <c r="D20" s="27" t="s">
        <v>97</v>
      </c>
    </row>
    <row r="21" customFormat="false" ht="33.75" hidden="false" customHeight="true" outlineLevel="0" collapsed="false">
      <c r="A21" s="25" t="s">
        <v>98</v>
      </c>
      <c r="B21" s="26" t="n">
        <v>0</v>
      </c>
      <c r="C21" s="25" t="s">
        <v>68</v>
      </c>
      <c r="D21" s="27" t="s">
        <v>99</v>
      </c>
    </row>
    <row r="22" customFormat="false" ht="33.75" hidden="false" customHeight="true" outlineLevel="0" collapsed="false">
      <c r="A22" s="25" t="s">
        <v>100</v>
      </c>
      <c r="B22" s="26" t="n">
        <v>2</v>
      </c>
      <c r="C22" s="25" t="s">
        <v>71</v>
      </c>
      <c r="D22" s="27" t="s">
        <v>101</v>
      </c>
    </row>
    <row r="23" customFormat="false" ht="33.75" hidden="false" customHeight="true" outlineLevel="0" collapsed="false">
      <c r="A23" s="25" t="s">
        <v>102</v>
      </c>
      <c r="B23" s="26" t="n">
        <v>100</v>
      </c>
      <c r="C23" s="25" t="s">
        <v>103</v>
      </c>
      <c r="D23" s="27" t="s">
        <v>104</v>
      </c>
    </row>
    <row r="24" customFormat="false" ht="33.75" hidden="false" customHeight="true" outlineLevel="0" collapsed="false">
      <c r="A24" s="25" t="s">
        <v>105</v>
      </c>
      <c r="B24" s="26" t="n">
        <v>80000</v>
      </c>
      <c r="C24" s="25" t="s">
        <v>106</v>
      </c>
      <c r="D24" s="27" t="s">
        <v>107</v>
      </c>
    </row>
    <row r="25" customFormat="false" ht="33.75" hidden="false" customHeight="true" outlineLevel="0" collapsed="false">
      <c r="A25" s="25" t="s">
        <v>108</v>
      </c>
      <c r="B25" s="28" t="n">
        <v>0.85</v>
      </c>
      <c r="C25" s="25" t="s">
        <v>76</v>
      </c>
      <c r="D25" s="27" t="s">
        <v>109</v>
      </c>
    </row>
    <row r="26" customFormat="false" ht="33.75" hidden="false" customHeight="true" outlineLevel="0" collapsed="false">
      <c r="A26" s="25" t="s">
        <v>110</v>
      </c>
      <c r="B26" s="28" t="n">
        <v>0.5</v>
      </c>
      <c r="C26" s="25" t="s">
        <v>76</v>
      </c>
      <c r="D26" s="27" t="s">
        <v>111</v>
      </c>
    </row>
    <row r="27" customFormat="false" ht="33.75" hidden="false" customHeight="true" outlineLevel="0" collapsed="false">
      <c r="A27" s="25" t="s">
        <v>112</v>
      </c>
      <c r="B27" s="28" t="n">
        <v>0.03</v>
      </c>
      <c r="C27" s="25" t="s">
        <v>76</v>
      </c>
      <c r="D27" s="27" t="s">
        <v>113</v>
      </c>
    </row>
    <row r="28" customFormat="false" ht="33.75" hidden="false" customHeight="true" outlineLevel="0" collapsed="false">
      <c r="A28" s="25" t="s">
        <v>114</v>
      </c>
      <c r="B28" s="26" t="n">
        <v>3</v>
      </c>
      <c r="C28" s="25" t="s">
        <v>71</v>
      </c>
      <c r="D28" s="27" t="s">
        <v>115</v>
      </c>
    </row>
    <row r="29" customFormat="false" ht="33.75" hidden="false" customHeight="true" outlineLevel="0" collapsed="false">
      <c r="A29" s="25" t="s">
        <v>116</v>
      </c>
      <c r="B29" s="26" t="n">
        <v>350</v>
      </c>
      <c r="C29" s="25" t="s">
        <v>117</v>
      </c>
      <c r="D29" s="27" t="s">
        <v>118</v>
      </c>
    </row>
    <row r="30" customFormat="false" ht="33.75" hidden="false" customHeight="true" outlineLevel="0" collapsed="false">
      <c r="A30" s="25" t="s">
        <v>119</v>
      </c>
      <c r="B30" s="26" t="n">
        <v>100</v>
      </c>
      <c r="C30" s="25" t="s">
        <v>120</v>
      </c>
      <c r="D30" s="27" t="s">
        <v>121</v>
      </c>
    </row>
    <row r="31" customFormat="false" ht="33.75" hidden="false" customHeight="true" outlineLevel="0" collapsed="false">
      <c r="A31" s="25" t="s">
        <v>122</v>
      </c>
      <c r="B31" s="28" t="n">
        <v>0.01</v>
      </c>
      <c r="C31" s="25" t="s">
        <v>76</v>
      </c>
      <c r="D31" s="27" t="s">
        <v>123</v>
      </c>
    </row>
    <row r="32" customFormat="false" ht="33.75" hidden="false" customHeight="true" outlineLevel="0" collapsed="false">
      <c r="A32" s="25" t="s">
        <v>124</v>
      </c>
      <c r="B32" s="26" t="n">
        <v>160</v>
      </c>
      <c r="C32" s="25" t="s">
        <v>103</v>
      </c>
      <c r="D32" s="27" t="s">
        <v>125</v>
      </c>
    </row>
  </sheetData>
  <autoFilter ref="A5:D32"/>
  <mergeCells count="2">
    <mergeCell ref="A1:D1"/>
    <mergeCell ref="A2:D4"/>
  </mergeCells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&amp;LInputs&amp;RPage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5" min="2" style="20" width="18.71"/>
    <col collapsed="false" customWidth="true" hidden="false" outlineLevel="0" max="6" min="6" style="20" width="75.71"/>
  </cols>
  <sheetData>
    <row r="1" customFormat="false" ht="31.5" hidden="false" customHeight="true" outlineLevel="0" collapsed="false">
      <c r="A1" s="21" t="s">
        <v>126</v>
      </c>
      <c r="B1" s="21"/>
      <c r="C1" s="21"/>
      <c r="D1" s="21"/>
      <c r="E1" s="21"/>
      <c r="F1" s="21"/>
    </row>
    <row r="2" customFormat="false" ht="15" hidden="false" customHeight="true" outlineLevel="0" collapsed="false">
      <c r="A2" s="22" t="s">
        <v>127</v>
      </c>
      <c r="B2" s="22"/>
      <c r="C2" s="22"/>
      <c r="D2" s="22"/>
      <c r="E2" s="22"/>
      <c r="F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</row>
    <row r="5" customFormat="false" ht="27.75" hidden="false" customHeight="true" outlineLevel="0" collapsed="false">
      <c r="A5" s="23" t="s">
        <v>128</v>
      </c>
      <c r="B5" s="23" t="s">
        <v>129</v>
      </c>
      <c r="C5" s="23" t="s">
        <v>130</v>
      </c>
      <c r="D5" s="23" t="s">
        <v>131</v>
      </c>
      <c r="E5" s="23" t="s">
        <v>132</v>
      </c>
      <c r="F5" s="23" t="s">
        <v>133</v>
      </c>
    </row>
    <row r="6" customFormat="false" ht="37.5" hidden="false" customHeight="true" outlineLevel="0" collapsed="false">
      <c r="A6" s="25" t="s">
        <v>134</v>
      </c>
      <c r="B6" s="26" t="n">
        <v>1500</v>
      </c>
      <c r="C6" s="26" t="n">
        <v>1</v>
      </c>
      <c r="D6" s="26" t="n">
        <v>2</v>
      </c>
      <c r="E6" s="26" t="n">
        <v>0</v>
      </c>
      <c r="F6" s="25" t="s">
        <v>135</v>
      </c>
    </row>
    <row r="7" customFormat="false" ht="37.5" hidden="false" customHeight="true" outlineLevel="0" collapsed="false">
      <c r="A7" s="25" t="s">
        <v>136</v>
      </c>
      <c r="B7" s="26" t="n">
        <v>1999</v>
      </c>
      <c r="C7" s="26" t="n">
        <v>2</v>
      </c>
      <c r="D7" s="26" t="n">
        <v>4</v>
      </c>
      <c r="E7" s="26" t="n">
        <v>1</v>
      </c>
      <c r="F7" s="25" t="s">
        <v>137</v>
      </c>
    </row>
    <row r="8" customFormat="false" ht="37.5" hidden="false" customHeight="true" outlineLevel="0" collapsed="false">
      <c r="A8" s="25" t="s">
        <v>138</v>
      </c>
      <c r="B8" s="26" t="n">
        <v>499</v>
      </c>
      <c r="C8" s="26" t="n">
        <v>1</v>
      </c>
      <c r="D8" s="26" t="n">
        <v>2</v>
      </c>
      <c r="E8" s="26" t="n">
        <v>1</v>
      </c>
      <c r="F8" s="25" t="s">
        <v>139</v>
      </c>
    </row>
    <row r="9" customFormat="false" ht="37.5" hidden="false" customHeight="true" outlineLevel="0" collapsed="false">
      <c r="A9" s="25" t="s">
        <v>140</v>
      </c>
      <c r="B9" s="26" t="n">
        <v>2000</v>
      </c>
      <c r="C9" s="26" t="n">
        <v>0</v>
      </c>
      <c r="D9" s="26" t="n">
        <v>8</v>
      </c>
      <c r="E9" s="26" t="n">
        <v>0</v>
      </c>
      <c r="F9" s="25" t="s">
        <v>141</v>
      </c>
    </row>
    <row r="10" customFormat="false" ht="37.5" hidden="false" customHeight="true" outlineLevel="0" collapsed="false">
      <c r="A10" s="25" t="s">
        <v>142</v>
      </c>
      <c r="B10" s="26" t="n">
        <v>225</v>
      </c>
      <c r="C10" s="26" t="n">
        <v>0</v>
      </c>
      <c r="D10" s="26" t="n">
        <v>0</v>
      </c>
      <c r="E10" s="26" t="n">
        <v>0</v>
      </c>
      <c r="F10" s="25" t="s">
        <v>143</v>
      </c>
    </row>
  </sheetData>
  <autoFilter ref="A5:F10"/>
  <mergeCells count="2">
    <mergeCell ref="A1:F1"/>
    <mergeCell ref="A2:F4"/>
  </mergeCells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&amp;LOffers&amp;RPage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7" min="2" style="20" width="17.71"/>
    <col collapsed="false" customWidth="true" hidden="false" outlineLevel="0" max="8" min="8" style="20" width="70.72"/>
  </cols>
  <sheetData>
    <row r="1" customFormat="false" ht="31.5" hidden="false" customHeight="true" outlineLevel="0" collapsed="false">
      <c r="A1" s="21" t="s">
        <v>144</v>
      </c>
      <c r="B1" s="21"/>
      <c r="C1" s="21"/>
      <c r="D1" s="21"/>
      <c r="E1" s="21"/>
      <c r="F1" s="21"/>
      <c r="G1" s="21"/>
      <c r="H1" s="21"/>
    </row>
    <row r="2" customFormat="false" ht="15" hidden="false" customHeight="true" outlineLevel="0" collapsed="false">
      <c r="A2" s="22" t="s">
        <v>145</v>
      </c>
      <c r="B2" s="22"/>
      <c r="C2" s="22"/>
      <c r="D2" s="22"/>
      <c r="E2" s="22"/>
      <c r="F2" s="22"/>
      <c r="G2" s="22"/>
      <c r="H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  <c r="G3" s="22"/>
      <c r="H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  <c r="G4" s="22"/>
      <c r="H4" s="22"/>
    </row>
    <row r="5" customFormat="false" ht="27.75" hidden="false" customHeight="true" outlineLevel="0" collapsed="false">
      <c r="A5" s="23" t="s">
        <v>146</v>
      </c>
      <c r="B5" s="23" t="s">
        <v>147</v>
      </c>
      <c r="C5" s="23" t="s">
        <v>148</v>
      </c>
      <c r="D5" s="23" t="s">
        <v>149</v>
      </c>
      <c r="E5" s="23" t="s">
        <v>150</v>
      </c>
      <c r="F5" s="23" t="s">
        <v>151</v>
      </c>
      <c r="G5" s="23" t="s">
        <v>152</v>
      </c>
      <c r="H5" s="23" t="s">
        <v>153</v>
      </c>
    </row>
    <row r="6" customFormat="false" ht="39" hidden="false" customHeight="true" outlineLevel="0" collapsed="false">
      <c r="A6" s="25" t="s">
        <v>154</v>
      </c>
      <c r="B6" s="26" t="n">
        <v>100000</v>
      </c>
      <c r="C6" s="26" t="n">
        <v>1</v>
      </c>
      <c r="D6" s="29" t="n">
        <f aca="false">Inputs!$B$16</f>
        <v>0.2</v>
      </c>
      <c r="E6" s="30" t="n">
        <f aca="false">B6*C6*(1+D6)/12</f>
        <v>10000</v>
      </c>
      <c r="F6" s="26" t="n">
        <v>30</v>
      </c>
      <c r="G6" s="28" t="n">
        <v>0.2</v>
      </c>
      <c r="H6" s="27" t="s">
        <v>155</v>
      </c>
    </row>
    <row r="7" customFormat="false" ht="39" hidden="false" customHeight="true" outlineLevel="0" collapsed="false">
      <c r="A7" s="25" t="s">
        <v>156</v>
      </c>
      <c r="B7" s="26" t="n">
        <v>100000</v>
      </c>
      <c r="C7" s="26" t="n">
        <v>1</v>
      </c>
      <c r="D7" s="29" t="n">
        <f aca="false">Inputs!$B$16</f>
        <v>0.2</v>
      </c>
      <c r="E7" s="30" t="n">
        <f aca="false">B7*C7*(1+D7)/12</f>
        <v>10000</v>
      </c>
      <c r="F7" s="26" t="n">
        <v>60</v>
      </c>
      <c r="G7" s="28" t="n">
        <v>0.35</v>
      </c>
      <c r="H7" s="27" t="s">
        <v>157</v>
      </c>
    </row>
    <row r="8" customFormat="false" ht="39" hidden="false" customHeight="true" outlineLevel="0" collapsed="false">
      <c r="A8" s="25" t="s">
        <v>158</v>
      </c>
      <c r="B8" s="26" t="n">
        <v>100000</v>
      </c>
      <c r="C8" s="26" t="n">
        <v>1</v>
      </c>
      <c r="D8" s="29" t="n">
        <f aca="false">Inputs!$B$16</f>
        <v>0.2</v>
      </c>
      <c r="E8" s="30" t="n">
        <f aca="false">B8*C8*(1+D8)/12</f>
        <v>10000</v>
      </c>
      <c r="F8" s="26" t="n">
        <v>100</v>
      </c>
      <c r="G8" s="28" t="n">
        <v>0.7</v>
      </c>
      <c r="H8" s="27" t="s">
        <v>159</v>
      </c>
    </row>
    <row r="9" customFormat="false" ht="39" hidden="false" customHeight="true" outlineLevel="0" collapsed="false">
      <c r="A9" s="25" t="s">
        <v>160</v>
      </c>
      <c r="B9" s="26" t="n">
        <v>60000</v>
      </c>
      <c r="C9" s="26" t="n">
        <v>1</v>
      </c>
      <c r="D9" s="29" t="n">
        <f aca="false">Inputs!$B$16</f>
        <v>0.2</v>
      </c>
      <c r="E9" s="30" t="n">
        <f aca="false">B9*C9*(1+D9)/12</f>
        <v>6000</v>
      </c>
      <c r="F9" s="26" t="n">
        <v>80</v>
      </c>
      <c r="G9" s="28" t="n">
        <v>0.65</v>
      </c>
      <c r="H9" s="27" t="s">
        <v>161</v>
      </c>
    </row>
    <row r="10" customFormat="false" ht="39" hidden="false" customHeight="true" outlineLevel="0" collapsed="false">
      <c r="A10" s="25" t="s">
        <v>162</v>
      </c>
      <c r="B10" s="26" t="n">
        <v>75000</v>
      </c>
      <c r="C10" s="26" t="n">
        <v>1</v>
      </c>
      <c r="D10" s="29" t="n">
        <f aca="false">Inputs!$B$16</f>
        <v>0.2</v>
      </c>
      <c r="E10" s="30" t="n">
        <f aca="false">B10*C10*(1+D10)/12</f>
        <v>7500</v>
      </c>
      <c r="F10" s="26" t="n">
        <v>0</v>
      </c>
      <c r="G10" s="28" t="n">
        <v>0</v>
      </c>
      <c r="H10" s="27" t="s">
        <v>163</v>
      </c>
    </row>
    <row r="12" customFormat="false" ht="15" hidden="false" customHeight="true" outlineLevel="0" collapsed="false">
      <c r="A12" s="23" t="s">
        <v>164</v>
      </c>
      <c r="E12" s="31" t="n">
        <f aca="false">SUM(E6:E10)</f>
        <v>43500</v>
      </c>
    </row>
    <row r="13" customFormat="false" ht="15" hidden="false" customHeight="true" outlineLevel="0" collapsed="false">
      <c r="A13" s="23" t="s">
        <v>165</v>
      </c>
      <c r="F13" s="31" t="n">
        <f aca="false">SUMPRODUCT(C6:C10,F6:F10)</f>
        <v>270</v>
      </c>
    </row>
    <row r="14" customFormat="false" ht="15" hidden="false" customHeight="true" outlineLevel="0" collapsed="false">
      <c r="A14" s="23" t="s">
        <v>166</v>
      </c>
      <c r="E14" s="31" t="n">
        <f aca="false">SUMPRODUCT(E6:E10,G6:G10)</f>
        <v>16400</v>
      </c>
    </row>
    <row r="15" customFormat="false" ht="15" hidden="false" customHeight="true" outlineLevel="0" collapsed="false">
      <c r="A15" s="23" t="s">
        <v>167</v>
      </c>
      <c r="E15" s="31" t="n">
        <f aca="false">E12-E14</f>
        <v>27100</v>
      </c>
    </row>
  </sheetData>
  <autoFilter ref="A5:H15"/>
  <mergeCells count="2">
    <mergeCell ref="A1:H1"/>
    <mergeCell ref="A2:H4"/>
  </mergeCells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&amp;LStaffing&amp;RPage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10" min="2" style="20" width="16.72"/>
    <col collapsed="false" customWidth="true" hidden="false" outlineLevel="0" max="11" min="11" style="20" width="70.72"/>
  </cols>
  <sheetData>
    <row r="1" customFormat="false" ht="31.5" hidden="false" customHeight="true" outlineLevel="0" collapsed="false">
      <c r="A1" s="21" t="s">
        <v>168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customFormat="false" ht="15" hidden="false" customHeight="true" outlineLevel="0" collapsed="false">
      <c r="A2" s="22" t="s">
        <v>169</v>
      </c>
      <c r="B2" s="22"/>
      <c r="C2" s="22"/>
      <c r="D2" s="22"/>
      <c r="E2" s="22"/>
      <c r="F2" s="22"/>
      <c r="G2" s="22"/>
      <c r="H2" s="22"/>
      <c r="I2" s="22"/>
      <c r="J2" s="22"/>
      <c r="K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customFormat="false" ht="15" hidden="false" customHeight="true" outlineLevel="0" collapsed="false">
      <c r="A5" s="23" t="s">
        <v>170</v>
      </c>
      <c r="B5" s="23" t="s">
        <v>171</v>
      </c>
      <c r="C5" s="23" t="s">
        <v>172</v>
      </c>
      <c r="D5" s="23" t="s">
        <v>173</v>
      </c>
      <c r="E5" s="23" t="s">
        <v>174</v>
      </c>
      <c r="F5" s="23" t="s">
        <v>175</v>
      </c>
      <c r="G5" s="23" t="s">
        <v>176</v>
      </c>
      <c r="H5" s="23" t="s">
        <v>177</v>
      </c>
      <c r="I5" s="23" t="s">
        <v>178</v>
      </c>
      <c r="J5" s="23" t="s">
        <v>179</v>
      </c>
      <c r="K5" s="23" t="s">
        <v>153</v>
      </c>
    </row>
    <row r="6" customFormat="false" ht="31.5" hidden="false" customHeight="true" outlineLevel="0" collapsed="false">
      <c r="A6" s="25" t="s">
        <v>180</v>
      </c>
      <c r="B6" s="26" t="n">
        <v>3</v>
      </c>
      <c r="C6" s="26" t="n">
        <v>4</v>
      </c>
      <c r="D6" s="26" t="n">
        <v>6</v>
      </c>
      <c r="E6" s="32" t="n">
        <f aca="false">$C6</f>
        <v>4</v>
      </c>
      <c r="F6" s="32" t="n">
        <f aca="false">$C6</f>
        <v>4</v>
      </c>
      <c r="G6" s="32" t="n">
        <f aca="false">$C6</f>
        <v>4</v>
      </c>
      <c r="H6" s="32" t="n">
        <f aca="false">$C6</f>
        <v>4</v>
      </c>
      <c r="I6" s="32" t="n">
        <f aca="false">$C6</f>
        <v>4</v>
      </c>
      <c r="J6" s="32" t="n">
        <f aca="false">$C6</f>
        <v>4</v>
      </c>
      <c r="K6" s="27" t="s">
        <v>181</v>
      </c>
    </row>
    <row r="7" customFormat="false" ht="31.5" hidden="false" customHeight="true" outlineLevel="0" collapsed="false">
      <c r="A7" s="25" t="s">
        <v>182</v>
      </c>
      <c r="B7" s="26" t="n">
        <v>1</v>
      </c>
      <c r="C7" s="26" t="n">
        <v>2</v>
      </c>
      <c r="D7" s="26" t="n">
        <v>3</v>
      </c>
      <c r="E7" s="32" t="n">
        <f aca="false">$C7</f>
        <v>2</v>
      </c>
      <c r="F7" s="32" t="n">
        <f aca="false">$C7</f>
        <v>2</v>
      </c>
      <c r="G7" s="32" t="n">
        <f aca="false">$C7</f>
        <v>2</v>
      </c>
      <c r="H7" s="32" t="n">
        <f aca="false">$C7</f>
        <v>2</v>
      </c>
      <c r="I7" s="32" t="n">
        <f aca="false">$C7</f>
        <v>2</v>
      </c>
      <c r="J7" s="32" t="n">
        <f aca="false">$C7</f>
        <v>2</v>
      </c>
      <c r="K7" s="27" t="s">
        <v>183</v>
      </c>
    </row>
    <row r="8" customFormat="false" ht="31.5" hidden="false" customHeight="true" outlineLevel="0" collapsed="false">
      <c r="A8" s="25" t="s">
        <v>184</v>
      </c>
      <c r="B8" s="26" t="n">
        <v>4</v>
      </c>
      <c r="C8" s="26" t="n">
        <v>6</v>
      </c>
      <c r="D8" s="26" t="n">
        <v>8</v>
      </c>
      <c r="E8" s="32" t="n">
        <f aca="false">$C8</f>
        <v>6</v>
      </c>
      <c r="F8" s="32" t="n">
        <f aca="false">$C8</f>
        <v>6</v>
      </c>
      <c r="G8" s="32" t="n">
        <f aca="false">$C8</f>
        <v>6</v>
      </c>
      <c r="H8" s="32" t="n">
        <f aca="false">$C8</f>
        <v>6</v>
      </c>
      <c r="I8" s="32" t="n">
        <f aca="false">$C8</f>
        <v>6</v>
      </c>
      <c r="J8" s="32" t="n">
        <f aca="false">$C8</f>
        <v>6</v>
      </c>
      <c r="K8" s="27" t="s">
        <v>185</v>
      </c>
    </row>
    <row r="9" customFormat="false" ht="31.5" hidden="false" customHeight="true" outlineLevel="0" collapsed="false">
      <c r="A9" s="25" t="s">
        <v>186</v>
      </c>
      <c r="B9" s="26" t="n">
        <v>2</v>
      </c>
      <c r="C9" s="26" t="n">
        <v>4</v>
      </c>
      <c r="D9" s="26" t="n">
        <v>6</v>
      </c>
      <c r="E9" s="32" t="n">
        <f aca="false">$C9</f>
        <v>4</v>
      </c>
      <c r="F9" s="32" t="n">
        <f aca="false">$C9</f>
        <v>4</v>
      </c>
      <c r="G9" s="32" t="n">
        <f aca="false">$C9</f>
        <v>4</v>
      </c>
      <c r="H9" s="32" t="n">
        <f aca="false">$C9</f>
        <v>4</v>
      </c>
      <c r="I9" s="32" t="n">
        <f aca="false">$C9</f>
        <v>4</v>
      </c>
      <c r="J9" s="32" t="n">
        <f aca="false">$C9</f>
        <v>4</v>
      </c>
      <c r="K9" s="27" t="s">
        <v>187</v>
      </c>
    </row>
    <row r="10" customFormat="false" ht="31.5" hidden="false" customHeight="true" outlineLevel="0" collapsed="false">
      <c r="A10" s="25" t="s">
        <v>188</v>
      </c>
      <c r="B10" s="26" t="n">
        <v>5</v>
      </c>
      <c r="C10" s="26" t="n">
        <v>8</v>
      </c>
      <c r="D10" s="26" t="n">
        <v>10</v>
      </c>
      <c r="E10" s="32" t="n">
        <f aca="false">$C10</f>
        <v>8</v>
      </c>
      <c r="F10" s="32" t="n">
        <f aca="false">$C10</f>
        <v>8</v>
      </c>
      <c r="G10" s="32" t="n">
        <f aca="false">$C10</f>
        <v>8</v>
      </c>
      <c r="H10" s="32" t="n">
        <f aca="false">$C10</f>
        <v>8</v>
      </c>
      <c r="I10" s="32" t="n">
        <f aca="false">$C10</f>
        <v>8</v>
      </c>
      <c r="J10" s="32" t="n">
        <f aca="false">$C10</f>
        <v>8</v>
      </c>
      <c r="K10" s="27" t="s">
        <v>189</v>
      </c>
    </row>
    <row r="11" customFormat="false" ht="31.5" hidden="false" customHeight="true" outlineLevel="0" collapsed="false">
      <c r="A11" s="25" t="s">
        <v>190</v>
      </c>
      <c r="B11" s="26" t="n">
        <v>3</v>
      </c>
      <c r="C11" s="26" t="n">
        <v>6</v>
      </c>
      <c r="D11" s="26" t="n">
        <v>10</v>
      </c>
      <c r="E11" s="32" t="n">
        <f aca="false">$C11</f>
        <v>6</v>
      </c>
      <c r="F11" s="32" t="n">
        <f aca="false">$C11</f>
        <v>6</v>
      </c>
      <c r="G11" s="32" t="n">
        <f aca="false">$C11</f>
        <v>6</v>
      </c>
      <c r="H11" s="32" t="n">
        <f aca="false">$C11</f>
        <v>6</v>
      </c>
      <c r="I11" s="32" t="n">
        <f aca="false">$C11</f>
        <v>6</v>
      </c>
      <c r="J11" s="32" t="n">
        <f aca="false">$C11</f>
        <v>6</v>
      </c>
      <c r="K11" s="27" t="s">
        <v>191</v>
      </c>
    </row>
    <row r="12" customFormat="false" ht="31.5" hidden="false" customHeight="true" outlineLevel="0" collapsed="false">
      <c r="A12" s="25" t="s">
        <v>192</v>
      </c>
      <c r="B12" s="28" t="n">
        <v>0.15</v>
      </c>
      <c r="C12" s="28" t="n">
        <v>0.25</v>
      </c>
      <c r="D12" s="28" t="n">
        <v>0.3</v>
      </c>
      <c r="E12" s="28" t="n">
        <v>0</v>
      </c>
      <c r="F12" s="29" t="n">
        <f aca="false">$C12</f>
        <v>0.25</v>
      </c>
      <c r="G12" s="29" t="n">
        <f aca="false">$C12</f>
        <v>0.25</v>
      </c>
      <c r="H12" s="29" t="n">
        <f aca="false">$C12</f>
        <v>0.25</v>
      </c>
      <c r="I12" s="29" t="n">
        <f aca="false">$C12</f>
        <v>0.25</v>
      </c>
      <c r="J12" s="29" t="n">
        <f aca="false">$C12</f>
        <v>0.25</v>
      </c>
      <c r="K12" s="27" t="s">
        <v>193</v>
      </c>
    </row>
    <row r="13" customFormat="false" ht="31.5" hidden="false" customHeight="true" outlineLevel="0" collapsed="false">
      <c r="A13" s="25" t="s">
        <v>194</v>
      </c>
      <c r="B13" s="26" t="n">
        <v>2</v>
      </c>
      <c r="C13" s="26" t="n">
        <v>1</v>
      </c>
      <c r="D13" s="26" t="n">
        <v>1</v>
      </c>
      <c r="E13" s="32" t="n">
        <f aca="false">$C13</f>
        <v>1</v>
      </c>
      <c r="F13" s="32" t="n">
        <f aca="false">$C13</f>
        <v>1</v>
      </c>
      <c r="G13" s="32" t="n">
        <f aca="false">$C13</f>
        <v>1</v>
      </c>
      <c r="H13" s="32" t="n">
        <f aca="false">$C13</f>
        <v>1</v>
      </c>
      <c r="I13" s="32" t="n">
        <f aca="false">$C13</f>
        <v>1</v>
      </c>
      <c r="J13" s="32" t="n">
        <f aca="false">$C13</f>
        <v>1</v>
      </c>
      <c r="K13" s="27" t="s">
        <v>195</v>
      </c>
    </row>
    <row r="14" customFormat="false" ht="31.5" hidden="false" customHeight="true" outlineLevel="0" collapsed="false">
      <c r="A14" s="25" t="s">
        <v>196</v>
      </c>
      <c r="B14" s="26" t="n">
        <v>2</v>
      </c>
      <c r="C14" s="26" t="n">
        <v>1</v>
      </c>
      <c r="D14" s="26" t="n">
        <v>1</v>
      </c>
      <c r="E14" s="32" t="n">
        <f aca="false">$C14</f>
        <v>1</v>
      </c>
      <c r="F14" s="32" t="n">
        <f aca="false">$C14</f>
        <v>1</v>
      </c>
      <c r="G14" s="26" t="n">
        <v>3</v>
      </c>
      <c r="H14" s="32" t="n">
        <f aca="false">$C14</f>
        <v>1</v>
      </c>
      <c r="I14" s="32" t="n">
        <f aca="false">$C14</f>
        <v>1</v>
      </c>
      <c r="J14" s="32" t="n">
        <f aca="false">$C14</f>
        <v>1</v>
      </c>
      <c r="K14" s="27" t="s">
        <v>197</v>
      </c>
    </row>
    <row r="15" customFormat="false" ht="31.5" hidden="false" customHeight="true" outlineLevel="0" collapsed="false">
      <c r="A15" s="25" t="s">
        <v>198</v>
      </c>
      <c r="B15" s="28" t="n">
        <v>0.02</v>
      </c>
      <c r="C15" s="28" t="n">
        <v>0.01</v>
      </c>
      <c r="D15" s="28" t="n">
        <v>0.0075</v>
      </c>
      <c r="E15" s="29" t="n">
        <f aca="false">$C15</f>
        <v>0.01</v>
      </c>
      <c r="F15" s="29" t="n">
        <f aca="false">$C15</f>
        <v>0.01</v>
      </c>
      <c r="G15" s="29" t="n">
        <f aca="false">$C15</f>
        <v>0.01</v>
      </c>
      <c r="H15" s="29" t="n">
        <f aca="false">$C15</f>
        <v>0.01</v>
      </c>
      <c r="I15" s="29" t="n">
        <f aca="false">$C15</f>
        <v>0.01</v>
      </c>
      <c r="J15" s="29" t="n">
        <f aca="false">$C15</f>
        <v>0.01</v>
      </c>
      <c r="K15" s="27" t="s">
        <v>199</v>
      </c>
    </row>
    <row r="16" customFormat="false" ht="31.5" hidden="false" customHeight="true" outlineLevel="0" collapsed="false">
      <c r="A16" s="25" t="s">
        <v>200</v>
      </c>
      <c r="B16" s="28" t="n">
        <v>0.75</v>
      </c>
      <c r="C16" s="28" t="n">
        <v>0.9</v>
      </c>
      <c r="D16" s="28" t="n">
        <v>1</v>
      </c>
      <c r="E16" s="29" t="n">
        <f aca="false">$C16</f>
        <v>0.9</v>
      </c>
      <c r="F16" s="28" t="n">
        <v>0.72</v>
      </c>
      <c r="G16" s="29" t="n">
        <f aca="false">$C16</f>
        <v>0.9</v>
      </c>
      <c r="H16" s="29" t="n">
        <f aca="false">$C16</f>
        <v>0.9</v>
      </c>
      <c r="I16" s="29" t="n">
        <f aca="false">$C16</f>
        <v>0.9</v>
      </c>
      <c r="J16" s="29" t="n">
        <f aca="false">$C16</f>
        <v>0.9</v>
      </c>
      <c r="K16" s="27" t="s">
        <v>201</v>
      </c>
    </row>
    <row r="17" customFormat="false" ht="31.5" hidden="false" customHeight="true" outlineLevel="0" collapsed="false">
      <c r="A17" s="25" t="s">
        <v>202</v>
      </c>
      <c r="B17" s="28" t="n">
        <v>0.8</v>
      </c>
      <c r="C17" s="28" t="n">
        <v>0.9</v>
      </c>
      <c r="D17" s="28" t="n">
        <v>1</v>
      </c>
      <c r="E17" s="29" t="n">
        <f aca="false">$C17</f>
        <v>0.9</v>
      </c>
      <c r="F17" s="28" t="n">
        <v>0.72</v>
      </c>
      <c r="G17" s="29" t="n">
        <f aca="false">$C17</f>
        <v>0.9</v>
      </c>
      <c r="H17" s="29" t="n">
        <f aca="false">$C17</f>
        <v>0.9</v>
      </c>
      <c r="I17" s="29" t="n">
        <f aca="false">$C17</f>
        <v>0.9</v>
      </c>
      <c r="J17" s="29" t="n">
        <f aca="false">$C17</f>
        <v>0.9</v>
      </c>
      <c r="K17" s="27" t="s">
        <v>203</v>
      </c>
    </row>
    <row r="18" customFormat="false" ht="31.5" hidden="false" customHeight="true" outlineLevel="0" collapsed="false">
      <c r="A18" s="25" t="s">
        <v>204</v>
      </c>
      <c r="B18" s="28" t="n">
        <v>0.7</v>
      </c>
      <c r="C18" s="28" t="n">
        <v>0.7</v>
      </c>
      <c r="D18" s="28" t="n">
        <v>0.7</v>
      </c>
      <c r="E18" s="29" t="n">
        <f aca="false">$C18</f>
        <v>0.7</v>
      </c>
      <c r="F18" s="29" t="n">
        <f aca="false">$C18</f>
        <v>0.7</v>
      </c>
      <c r="G18" s="29" t="n">
        <f aca="false">$C18</f>
        <v>0.7</v>
      </c>
      <c r="H18" s="29" t="n">
        <f aca="false">$C18</f>
        <v>0.7</v>
      </c>
      <c r="I18" s="29" t="n">
        <f aca="false">$C18</f>
        <v>0.7</v>
      </c>
      <c r="J18" s="29" t="n">
        <f aca="false">$C18</f>
        <v>0.7</v>
      </c>
      <c r="K18" s="27" t="s">
        <v>205</v>
      </c>
    </row>
    <row r="19" customFormat="false" ht="31.5" hidden="false" customHeight="true" outlineLevel="0" collapsed="false">
      <c r="A19" s="25" t="s">
        <v>206</v>
      </c>
      <c r="B19" s="28" t="n">
        <v>0.2</v>
      </c>
      <c r="C19" s="28" t="n">
        <v>0.2</v>
      </c>
      <c r="D19" s="28" t="n">
        <v>0.2</v>
      </c>
      <c r="E19" s="29" t="n">
        <f aca="false">$C19</f>
        <v>0.2</v>
      </c>
      <c r="F19" s="29" t="n">
        <f aca="false">$C19</f>
        <v>0.2</v>
      </c>
      <c r="G19" s="29" t="n">
        <f aca="false">$C19</f>
        <v>0.2</v>
      </c>
      <c r="H19" s="29" t="n">
        <f aca="false">$C19</f>
        <v>0.2</v>
      </c>
      <c r="I19" s="29" t="n">
        <f aca="false">$C19</f>
        <v>0.2</v>
      </c>
      <c r="J19" s="29" t="n">
        <f aca="false">$C19</f>
        <v>0.2</v>
      </c>
      <c r="K19" s="27" t="s">
        <v>207</v>
      </c>
    </row>
    <row r="20" customFormat="false" ht="31.5" hidden="false" customHeight="true" outlineLevel="0" collapsed="false">
      <c r="A20" s="25" t="s">
        <v>208</v>
      </c>
      <c r="B20" s="28" t="n">
        <v>0.1</v>
      </c>
      <c r="C20" s="28" t="n">
        <v>0.1</v>
      </c>
      <c r="D20" s="28" t="n">
        <v>0.1</v>
      </c>
      <c r="E20" s="29" t="n">
        <f aca="false">$C20</f>
        <v>0.1</v>
      </c>
      <c r="F20" s="29" t="n">
        <f aca="false">$C20</f>
        <v>0.1</v>
      </c>
      <c r="G20" s="29" t="n">
        <f aca="false">$C20</f>
        <v>0.1</v>
      </c>
      <c r="H20" s="29" t="n">
        <f aca="false">$C20</f>
        <v>0.1</v>
      </c>
      <c r="I20" s="29" t="n">
        <f aca="false">$C20</f>
        <v>0.1</v>
      </c>
      <c r="J20" s="29" t="n">
        <f aca="false">$C20</f>
        <v>0.1</v>
      </c>
      <c r="K20" s="27" t="s">
        <v>209</v>
      </c>
    </row>
    <row r="21" customFormat="false" ht="31.5" hidden="false" customHeight="true" outlineLevel="0" collapsed="false">
      <c r="A21" s="25" t="s">
        <v>210</v>
      </c>
      <c r="B21" s="28" t="n">
        <v>0.35</v>
      </c>
      <c r="C21" s="28" t="n">
        <v>0.5</v>
      </c>
      <c r="D21" s="28" t="n">
        <v>0.6</v>
      </c>
      <c r="E21" s="29" t="n">
        <f aca="false">$C21</f>
        <v>0.5</v>
      </c>
      <c r="F21" s="29" t="n">
        <f aca="false">$C21</f>
        <v>0.5</v>
      </c>
      <c r="G21" s="29" t="n">
        <f aca="false">$C21</f>
        <v>0.5</v>
      </c>
      <c r="H21" s="29" t="n">
        <f aca="false">$C21</f>
        <v>0.5</v>
      </c>
      <c r="I21" s="29" t="n">
        <f aca="false">$C21</f>
        <v>0.5</v>
      </c>
      <c r="J21" s="29" t="n">
        <f aca="false">$C21</f>
        <v>0.5</v>
      </c>
      <c r="K21" s="27" t="s">
        <v>211</v>
      </c>
    </row>
    <row r="22" customFormat="false" ht="31.5" hidden="false" customHeight="true" outlineLevel="0" collapsed="false">
      <c r="A22" s="25" t="s">
        <v>212</v>
      </c>
      <c r="B22" s="26" t="n">
        <v>80</v>
      </c>
      <c r="C22" s="26" t="n">
        <v>60</v>
      </c>
      <c r="D22" s="26" t="n">
        <v>50</v>
      </c>
      <c r="E22" s="32" t="n">
        <f aca="false">$C22</f>
        <v>60</v>
      </c>
      <c r="F22" s="32" t="n">
        <f aca="false">$C22</f>
        <v>60</v>
      </c>
      <c r="G22" s="32" t="n">
        <f aca="false">$C22</f>
        <v>60</v>
      </c>
      <c r="H22" s="32" t="n">
        <f aca="false">$C22</f>
        <v>60</v>
      </c>
      <c r="I22" s="32" t="n">
        <f aca="false">$C22</f>
        <v>60</v>
      </c>
      <c r="J22" s="32" t="n">
        <f aca="false">$C22</f>
        <v>60</v>
      </c>
      <c r="K22" s="27" t="s">
        <v>213</v>
      </c>
    </row>
    <row r="23" customFormat="false" ht="31.5" hidden="false" customHeight="true" outlineLevel="0" collapsed="false">
      <c r="A23" s="25" t="s">
        <v>214</v>
      </c>
      <c r="B23" s="26" t="n">
        <v>60</v>
      </c>
      <c r="C23" s="26" t="n">
        <v>60</v>
      </c>
      <c r="D23" s="26" t="n">
        <v>60</v>
      </c>
      <c r="E23" s="32" t="n">
        <f aca="false">$C23</f>
        <v>60</v>
      </c>
      <c r="F23" s="32" t="n">
        <f aca="false">$C23</f>
        <v>60</v>
      </c>
      <c r="G23" s="32" t="n">
        <f aca="false">$C23</f>
        <v>60</v>
      </c>
      <c r="H23" s="32" t="n">
        <f aca="false">$C23</f>
        <v>60</v>
      </c>
      <c r="I23" s="32" t="n">
        <f aca="false">$C23</f>
        <v>60</v>
      </c>
      <c r="J23" s="32" t="n">
        <f aca="false">$C23</f>
        <v>60</v>
      </c>
      <c r="K23" s="27" t="s">
        <v>215</v>
      </c>
    </row>
    <row r="24" customFormat="false" ht="31.5" hidden="false" customHeight="true" outlineLevel="0" collapsed="false">
      <c r="A24" s="25" t="s">
        <v>216</v>
      </c>
      <c r="B24" s="26" t="n">
        <v>3</v>
      </c>
      <c r="C24" s="26" t="n">
        <v>1.5</v>
      </c>
      <c r="D24" s="26" t="n">
        <v>1</v>
      </c>
      <c r="E24" s="32" t="n">
        <f aca="false">$C24</f>
        <v>1.5</v>
      </c>
      <c r="F24" s="32" t="n">
        <f aca="false">$C24</f>
        <v>1.5</v>
      </c>
      <c r="G24" s="32" t="n">
        <f aca="false">$C24</f>
        <v>1.5</v>
      </c>
      <c r="H24" s="32" t="n">
        <f aca="false">$C24</f>
        <v>1.5</v>
      </c>
      <c r="I24" s="32" t="n">
        <f aca="false">$C24</f>
        <v>1.5</v>
      </c>
      <c r="J24" s="32" t="n">
        <f aca="false">$C24</f>
        <v>1.5</v>
      </c>
      <c r="K24" s="27" t="s">
        <v>217</v>
      </c>
    </row>
    <row r="25" customFormat="false" ht="31.5" hidden="false" customHeight="true" outlineLevel="0" collapsed="false">
      <c r="A25" s="25" t="s">
        <v>218</v>
      </c>
      <c r="B25" s="26" t="n">
        <v>1</v>
      </c>
      <c r="C25" s="26" t="n">
        <v>2</v>
      </c>
      <c r="D25" s="26" t="n">
        <v>3</v>
      </c>
      <c r="E25" s="32" t="n">
        <f aca="false">$C25</f>
        <v>2</v>
      </c>
      <c r="F25" s="32" t="n">
        <f aca="false">$C25</f>
        <v>2</v>
      </c>
      <c r="G25" s="32" t="n">
        <f aca="false">$C25</f>
        <v>2</v>
      </c>
      <c r="H25" s="32" t="n">
        <f aca="false">$C25</f>
        <v>2</v>
      </c>
      <c r="I25" s="32" t="n">
        <f aca="false">$C25</f>
        <v>2</v>
      </c>
      <c r="J25" s="32" t="n">
        <f aca="false">$C25</f>
        <v>2</v>
      </c>
      <c r="K25" s="27" t="s">
        <v>219</v>
      </c>
    </row>
    <row r="26" customFormat="false" ht="31.5" hidden="false" customHeight="true" outlineLevel="0" collapsed="false">
      <c r="A26" s="25" t="s">
        <v>220</v>
      </c>
      <c r="B26" s="28" t="n">
        <v>0.4</v>
      </c>
      <c r="C26" s="28" t="n">
        <v>0.5</v>
      </c>
      <c r="D26" s="28" t="n">
        <v>0.6</v>
      </c>
      <c r="E26" s="29" t="n">
        <f aca="false">$C26</f>
        <v>0.5</v>
      </c>
      <c r="F26" s="29" t="n">
        <f aca="false">$C26</f>
        <v>0.5</v>
      </c>
      <c r="G26" s="29" t="n">
        <f aca="false">$C26</f>
        <v>0.5</v>
      </c>
      <c r="H26" s="29" t="n">
        <f aca="false">$C26</f>
        <v>0.5</v>
      </c>
      <c r="I26" s="29" t="n">
        <f aca="false">$C26</f>
        <v>0.5</v>
      </c>
      <c r="J26" s="29" t="n">
        <f aca="false">$C26</f>
        <v>0.5</v>
      </c>
      <c r="K26" s="27" t="s">
        <v>221</v>
      </c>
    </row>
    <row r="27" customFormat="false" ht="31.5" hidden="false" customHeight="true" outlineLevel="0" collapsed="false">
      <c r="A27" s="25" t="s">
        <v>222</v>
      </c>
      <c r="B27" s="26" t="n">
        <v>2</v>
      </c>
      <c r="C27" s="26" t="n">
        <v>1</v>
      </c>
      <c r="D27" s="26" t="n">
        <v>0</v>
      </c>
      <c r="E27" s="32" t="n">
        <f aca="false">$C27</f>
        <v>1</v>
      </c>
      <c r="F27" s="32" t="n">
        <f aca="false">$C27</f>
        <v>1</v>
      </c>
      <c r="G27" s="32" t="n">
        <f aca="false">$C27</f>
        <v>1</v>
      </c>
      <c r="H27" s="32" t="n">
        <f aca="false">$C27</f>
        <v>1</v>
      </c>
      <c r="I27" s="32" t="n">
        <f aca="false">$C27</f>
        <v>1</v>
      </c>
      <c r="J27" s="32" t="n">
        <f aca="false">$C27</f>
        <v>1</v>
      </c>
      <c r="K27" s="27" t="s">
        <v>223</v>
      </c>
    </row>
    <row r="28" customFormat="false" ht="31.5" hidden="false" customHeight="true" outlineLevel="0" collapsed="false">
      <c r="A28" s="25" t="s">
        <v>224</v>
      </c>
      <c r="B28" s="28" t="n">
        <v>0.03</v>
      </c>
      <c r="C28" s="28" t="n">
        <v>0.01</v>
      </c>
      <c r="D28" s="28" t="n">
        <v>0.005</v>
      </c>
      <c r="E28" s="29" t="n">
        <f aca="false">$C28</f>
        <v>0.01</v>
      </c>
      <c r="F28" s="29" t="n">
        <f aca="false">$C28</f>
        <v>0.01</v>
      </c>
      <c r="G28" s="29" t="n">
        <f aca="false">$C28</f>
        <v>0.01</v>
      </c>
      <c r="H28" s="29" t="n">
        <f aca="false">$C28</f>
        <v>0.01</v>
      </c>
      <c r="I28" s="29" t="n">
        <f aca="false">$C28</f>
        <v>0.01</v>
      </c>
      <c r="J28" s="29" t="n">
        <f aca="false">$C28</f>
        <v>0.01</v>
      </c>
      <c r="K28" s="27" t="s">
        <v>225</v>
      </c>
    </row>
    <row r="29" customFormat="false" ht="31.5" hidden="false" customHeight="true" outlineLevel="0" collapsed="false">
      <c r="A29" s="25" t="s">
        <v>226</v>
      </c>
      <c r="B29" s="28" t="n">
        <v>1.3</v>
      </c>
      <c r="C29" s="28" t="n">
        <v>1</v>
      </c>
      <c r="D29" s="28" t="n">
        <v>0.9</v>
      </c>
      <c r="E29" s="29" t="n">
        <f aca="false">$C29</f>
        <v>1</v>
      </c>
      <c r="F29" s="29" t="n">
        <f aca="false">$C29</f>
        <v>1</v>
      </c>
      <c r="G29" s="29" t="n">
        <f aca="false">$C29</f>
        <v>1</v>
      </c>
      <c r="H29" s="28" t="n">
        <v>2</v>
      </c>
      <c r="I29" s="29" t="n">
        <f aca="false">$C29</f>
        <v>1</v>
      </c>
      <c r="J29" s="29" t="n">
        <f aca="false">$C29</f>
        <v>1</v>
      </c>
      <c r="K29" s="27" t="s">
        <v>227</v>
      </c>
    </row>
    <row r="30" customFormat="false" ht="31.5" hidden="false" customHeight="true" outlineLevel="0" collapsed="false">
      <c r="A30" s="25" t="s">
        <v>228</v>
      </c>
      <c r="B30" s="26" t="n">
        <v>4</v>
      </c>
      <c r="C30" s="26" t="n">
        <v>4</v>
      </c>
      <c r="D30" s="26" t="n">
        <v>6</v>
      </c>
      <c r="E30" s="32" t="n">
        <f aca="false">$C30</f>
        <v>4</v>
      </c>
      <c r="F30" s="32" t="n">
        <f aca="false">$C30</f>
        <v>4</v>
      </c>
      <c r="G30" s="32" t="n">
        <f aca="false">$C30</f>
        <v>4</v>
      </c>
      <c r="H30" s="32" t="n">
        <f aca="false">$C30</f>
        <v>4</v>
      </c>
      <c r="I30" s="32" t="n">
        <f aca="false">$C30</f>
        <v>4</v>
      </c>
      <c r="J30" s="32" t="n">
        <f aca="false">$C30</f>
        <v>4</v>
      </c>
      <c r="K30" s="27" t="s">
        <v>229</v>
      </c>
    </row>
    <row r="31" customFormat="false" ht="31.5" hidden="false" customHeight="true" outlineLevel="0" collapsed="false">
      <c r="A31" s="25" t="s">
        <v>230</v>
      </c>
      <c r="B31" s="28" t="n">
        <v>1</v>
      </c>
      <c r="C31" s="28" t="n">
        <v>1</v>
      </c>
      <c r="D31" s="28" t="n">
        <v>1</v>
      </c>
      <c r="E31" s="29" t="n">
        <f aca="false">$C31</f>
        <v>1</v>
      </c>
      <c r="F31" s="29" t="n">
        <f aca="false">$C31</f>
        <v>1</v>
      </c>
      <c r="G31" s="29" t="n">
        <f aca="false">$C31</f>
        <v>1</v>
      </c>
      <c r="H31" s="29" t="n">
        <f aca="false">$C31</f>
        <v>1</v>
      </c>
      <c r="I31" s="29" t="n">
        <f aca="false">$C31</f>
        <v>1</v>
      </c>
      <c r="J31" s="28" t="n">
        <v>1.25</v>
      </c>
      <c r="K31" s="27" t="s">
        <v>231</v>
      </c>
    </row>
    <row r="32" customFormat="false" ht="31.5" hidden="false" customHeight="true" outlineLevel="0" collapsed="false">
      <c r="A32" s="25" t="s">
        <v>232</v>
      </c>
      <c r="B32" s="26" t="n">
        <v>0</v>
      </c>
      <c r="C32" s="26" t="n">
        <v>0</v>
      </c>
      <c r="D32" s="26" t="n">
        <v>0</v>
      </c>
      <c r="E32" s="32" t="n">
        <f aca="false">$C32</f>
        <v>0</v>
      </c>
      <c r="F32" s="32" t="n">
        <f aca="false">$C32</f>
        <v>0</v>
      </c>
      <c r="G32" s="32" t="n">
        <f aca="false">$C32</f>
        <v>0</v>
      </c>
      <c r="H32" s="32" t="n">
        <f aca="false">$C32</f>
        <v>0</v>
      </c>
      <c r="I32" s="26" t="n">
        <v>18</v>
      </c>
      <c r="J32" s="32" t="n">
        <f aca="false">$C32</f>
        <v>0</v>
      </c>
      <c r="K32" s="27" t="s">
        <v>233</v>
      </c>
    </row>
    <row r="33" customFormat="false" ht="31.5" hidden="false" customHeight="true" outlineLevel="0" collapsed="false">
      <c r="A33" s="25" t="s">
        <v>234</v>
      </c>
      <c r="B33" s="28" t="n">
        <v>0</v>
      </c>
      <c r="C33" s="28" t="n">
        <v>0</v>
      </c>
      <c r="D33" s="28" t="n">
        <v>0</v>
      </c>
      <c r="E33" s="29" t="n">
        <f aca="false">$C33</f>
        <v>0</v>
      </c>
      <c r="F33" s="29" t="n">
        <f aca="false">$C33</f>
        <v>0</v>
      </c>
      <c r="G33" s="29" t="n">
        <f aca="false">$C33</f>
        <v>0</v>
      </c>
      <c r="H33" s="29" t="n">
        <f aca="false">$C33</f>
        <v>0</v>
      </c>
      <c r="I33" s="28" t="n">
        <v>0.2</v>
      </c>
      <c r="J33" s="29" t="n">
        <f aca="false">$C33</f>
        <v>0</v>
      </c>
      <c r="K33" s="27" t="s">
        <v>235</v>
      </c>
    </row>
  </sheetData>
  <autoFilter ref="A5:K33"/>
  <mergeCells count="2">
    <mergeCell ref="A1:K1"/>
    <mergeCell ref="A2:K4"/>
  </mergeCells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&amp;LCases&amp;RPage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1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37" min="2" style="20" width="13.72"/>
  </cols>
  <sheetData>
    <row r="1" customFormat="false" ht="31.5" hidden="false" customHeight="true" outlineLevel="0" collapsed="false">
      <c r="A1" s="21" t="s">
        <v>236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customFormat="false" ht="15" hidden="false" customHeight="true" outlineLevel="0" collapsed="false">
      <c r="A2" s="22" t="s">
        <v>237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customFormat="false" ht="15" hidden="false" customHeight="true" outlineLevel="0" collapsed="false">
      <c r="A5" s="23" t="s">
        <v>238</v>
      </c>
      <c r="B5" s="30" t="n">
        <f aca="false">1</f>
        <v>1</v>
      </c>
      <c r="C5" s="30" t="n">
        <f aca="false">2</f>
        <v>2</v>
      </c>
      <c r="D5" s="30" t="n">
        <f aca="false">3</f>
        <v>3</v>
      </c>
      <c r="E5" s="30" t="n">
        <f aca="false">4</f>
        <v>4</v>
      </c>
      <c r="F5" s="30" t="n">
        <f aca="false">5</f>
        <v>5</v>
      </c>
      <c r="G5" s="30" t="n">
        <f aca="false">6</f>
        <v>6</v>
      </c>
      <c r="H5" s="30" t="n">
        <f aca="false">7</f>
        <v>7</v>
      </c>
      <c r="I5" s="30" t="n">
        <f aca="false">8</f>
        <v>8</v>
      </c>
      <c r="J5" s="30" t="n">
        <f aca="false">9</f>
        <v>9</v>
      </c>
      <c r="K5" s="30" t="n">
        <f aca="false">10</f>
        <v>10</v>
      </c>
      <c r="L5" s="30" t="n">
        <f aca="false">11</f>
        <v>11</v>
      </c>
      <c r="M5" s="30" t="n">
        <f aca="false">12</f>
        <v>12</v>
      </c>
      <c r="N5" s="30" t="n">
        <f aca="false">13</f>
        <v>13</v>
      </c>
      <c r="O5" s="30" t="n">
        <f aca="false">14</f>
        <v>14</v>
      </c>
      <c r="P5" s="30" t="n">
        <f aca="false">15</f>
        <v>15</v>
      </c>
      <c r="Q5" s="30" t="n">
        <f aca="false">16</f>
        <v>16</v>
      </c>
      <c r="R5" s="30" t="n">
        <f aca="false">17</f>
        <v>17</v>
      </c>
      <c r="S5" s="30" t="n">
        <f aca="false">18</f>
        <v>18</v>
      </c>
      <c r="T5" s="30" t="n">
        <f aca="false">19</f>
        <v>19</v>
      </c>
      <c r="U5" s="30" t="n">
        <f aca="false">20</f>
        <v>20</v>
      </c>
      <c r="V5" s="30" t="n">
        <f aca="false">21</f>
        <v>21</v>
      </c>
      <c r="W5" s="30" t="n">
        <f aca="false">22</f>
        <v>22</v>
      </c>
      <c r="X5" s="30" t="n">
        <f aca="false">23</f>
        <v>23</v>
      </c>
      <c r="Y5" s="30" t="n">
        <f aca="false">24</f>
        <v>24</v>
      </c>
      <c r="Z5" s="30" t="n">
        <f aca="false">25</f>
        <v>25</v>
      </c>
      <c r="AA5" s="30" t="n">
        <f aca="false">26</f>
        <v>26</v>
      </c>
      <c r="AB5" s="30" t="n">
        <f aca="false">27</f>
        <v>27</v>
      </c>
      <c r="AC5" s="30" t="n">
        <f aca="false">28</f>
        <v>28</v>
      </c>
      <c r="AD5" s="30" t="n">
        <f aca="false">29</f>
        <v>29</v>
      </c>
      <c r="AE5" s="30" t="n">
        <f aca="false">30</f>
        <v>30</v>
      </c>
      <c r="AF5" s="30" t="n">
        <f aca="false">31</f>
        <v>31</v>
      </c>
      <c r="AG5" s="30" t="n">
        <f aca="false">32</f>
        <v>32</v>
      </c>
      <c r="AH5" s="30" t="n">
        <f aca="false">33</f>
        <v>33</v>
      </c>
      <c r="AI5" s="30" t="n">
        <f aca="false">34</f>
        <v>34</v>
      </c>
      <c r="AJ5" s="30" t="n">
        <f aca="false">35</f>
        <v>35</v>
      </c>
      <c r="AK5" s="30" t="n">
        <f aca="false">36</f>
        <v>36</v>
      </c>
    </row>
    <row r="6" customFormat="false" ht="15" hidden="false" customHeight="true" outlineLevel="0" collapsed="false">
      <c r="A6" s="25" t="s">
        <v>239</v>
      </c>
      <c r="B6" s="30" t="n">
        <f aca="false">IF(B5&lt;=12,Cases!$B$6,IF(B5&lt;=24,Cases!$B$8,Cases!$B$10))</f>
        <v>3</v>
      </c>
      <c r="C6" s="30" t="n">
        <f aca="false">IF(C5&lt;=12,Cases!$B$6,IF(C5&lt;=24,Cases!$B$8,Cases!$B$10))</f>
        <v>3</v>
      </c>
      <c r="D6" s="30" t="n">
        <f aca="false">IF(D5&lt;=12,Cases!$B$6,IF(D5&lt;=24,Cases!$B$8,Cases!$B$10))</f>
        <v>3</v>
      </c>
      <c r="E6" s="30" t="n">
        <f aca="false">IF(E5&lt;=12,Cases!$B$6,IF(E5&lt;=24,Cases!$B$8,Cases!$B$10))</f>
        <v>3</v>
      </c>
      <c r="F6" s="30" t="n">
        <f aca="false">IF(F5&lt;=12,Cases!$B$6,IF(F5&lt;=24,Cases!$B$8,Cases!$B$10))</f>
        <v>3</v>
      </c>
      <c r="G6" s="30" t="n">
        <f aca="false">IF(G5&lt;=12,Cases!$B$6,IF(G5&lt;=24,Cases!$B$8,Cases!$B$10))</f>
        <v>3</v>
      </c>
      <c r="H6" s="30" t="n">
        <f aca="false">IF(H5&lt;=12,Cases!$B$6,IF(H5&lt;=24,Cases!$B$8,Cases!$B$10))</f>
        <v>3</v>
      </c>
      <c r="I6" s="30" t="n">
        <f aca="false">IF(I5&lt;=12,Cases!$B$6,IF(I5&lt;=24,Cases!$B$8,Cases!$B$10))</f>
        <v>3</v>
      </c>
      <c r="J6" s="30" t="n">
        <f aca="false">IF(J5&lt;=12,Cases!$B$6,IF(J5&lt;=24,Cases!$B$8,Cases!$B$10))</f>
        <v>3</v>
      </c>
      <c r="K6" s="30" t="n">
        <f aca="false">IF(K5&lt;=12,Cases!$B$6,IF(K5&lt;=24,Cases!$B$8,Cases!$B$10))</f>
        <v>3</v>
      </c>
      <c r="L6" s="30" t="n">
        <f aca="false">IF(L5&lt;=12,Cases!$B$6,IF(L5&lt;=24,Cases!$B$8,Cases!$B$10))</f>
        <v>3</v>
      </c>
      <c r="M6" s="30" t="n">
        <f aca="false">IF(M5&lt;=12,Cases!$B$6,IF(M5&lt;=24,Cases!$B$8,Cases!$B$10))</f>
        <v>3</v>
      </c>
      <c r="N6" s="30" t="n">
        <f aca="false">IF(N5&lt;=12,Cases!$B$6,IF(N5&lt;=24,Cases!$B$8,Cases!$B$10))</f>
        <v>4</v>
      </c>
      <c r="O6" s="30" t="n">
        <f aca="false">IF(O5&lt;=12,Cases!$B$6,IF(O5&lt;=24,Cases!$B$8,Cases!$B$10))</f>
        <v>4</v>
      </c>
      <c r="P6" s="30" t="n">
        <f aca="false">IF(P5&lt;=12,Cases!$B$6,IF(P5&lt;=24,Cases!$B$8,Cases!$B$10))</f>
        <v>4</v>
      </c>
      <c r="Q6" s="30" t="n">
        <f aca="false">IF(Q5&lt;=12,Cases!$B$6,IF(Q5&lt;=24,Cases!$B$8,Cases!$B$10))</f>
        <v>4</v>
      </c>
      <c r="R6" s="30" t="n">
        <f aca="false">IF(R5&lt;=12,Cases!$B$6,IF(R5&lt;=24,Cases!$B$8,Cases!$B$10))</f>
        <v>4</v>
      </c>
      <c r="S6" s="30" t="n">
        <f aca="false">IF(S5&lt;=12,Cases!$B$6,IF(S5&lt;=24,Cases!$B$8,Cases!$B$10))</f>
        <v>4</v>
      </c>
      <c r="T6" s="30" t="n">
        <f aca="false">IF(T5&lt;=12,Cases!$B$6,IF(T5&lt;=24,Cases!$B$8,Cases!$B$10))</f>
        <v>4</v>
      </c>
      <c r="U6" s="30" t="n">
        <f aca="false">IF(U5&lt;=12,Cases!$B$6,IF(U5&lt;=24,Cases!$B$8,Cases!$B$10))</f>
        <v>4</v>
      </c>
      <c r="V6" s="30" t="n">
        <f aca="false">IF(V5&lt;=12,Cases!$B$6,IF(V5&lt;=24,Cases!$B$8,Cases!$B$10))</f>
        <v>4</v>
      </c>
      <c r="W6" s="30" t="n">
        <f aca="false">IF(W5&lt;=12,Cases!$B$6,IF(W5&lt;=24,Cases!$B$8,Cases!$B$10))</f>
        <v>4</v>
      </c>
      <c r="X6" s="30" t="n">
        <f aca="false">IF(X5&lt;=12,Cases!$B$6,IF(X5&lt;=24,Cases!$B$8,Cases!$B$10))</f>
        <v>4</v>
      </c>
      <c r="Y6" s="30" t="n">
        <f aca="false">IF(Y5&lt;=12,Cases!$B$6,IF(Y5&lt;=24,Cases!$B$8,Cases!$B$10))</f>
        <v>4</v>
      </c>
      <c r="Z6" s="30" t="n">
        <f aca="false">IF(Z5&lt;=12,Cases!$B$6,IF(Z5&lt;=24,Cases!$B$8,Cases!$B$10))</f>
        <v>5</v>
      </c>
      <c r="AA6" s="30" t="n">
        <f aca="false">IF(AA5&lt;=12,Cases!$B$6,IF(AA5&lt;=24,Cases!$B$8,Cases!$B$10))</f>
        <v>5</v>
      </c>
      <c r="AB6" s="30" t="n">
        <f aca="false">IF(AB5&lt;=12,Cases!$B$6,IF(AB5&lt;=24,Cases!$B$8,Cases!$B$10))</f>
        <v>5</v>
      </c>
      <c r="AC6" s="30" t="n">
        <f aca="false">IF(AC5&lt;=12,Cases!$B$6,IF(AC5&lt;=24,Cases!$B$8,Cases!$B$10))</f>
        <v>5</v>
      </c>
      <c r="AD6" s="30" t="n">
        <f aca="false">IF(AD5&lt;=12,Cases!$B$6,IF(AD5&lt;=24,Cases!$B$8,Cases!$B$10))</f>
        <v>5</v>
      </c>
      <c r="AE6" s="30" t="n">
        <f aca="false">IF(AE5&lt;=12,Cases!$B$6,IF(AE5&lt;=24,Cases!$B$8,Cases!$B$10))</f>
        <v>5</v>
      </c>
      <c r="AF6" s="30" t="n">
        <f aca="false">IF(AF5&lt;=12,Cases!$B$6,IF(AF5&lt;=24,Cases!$B$8,Cases!$B$10))</f>
        <v>5</v>
      </c>
      <c r="AG6" s="30" t="n">
        <f aca="false">IF(AG5&lt;=12,Cases!$B$6,IF(AG5&lt;=24,Cases!$B$8,Cases!$B$10))</f>
        <v>5</v>
      </c>
      <c r="AH6" s="30" t="n">
        <f aca="false">IF(AH5&lt;=12,Cases!$B$6,IF(AH5&lt;=24,Cases!$B$8,Cases!$B$10))</f>
        <v>5</v>
      </c>
      <c r="AI6" s="30" t="n">
        <f aca="false">IF(AI5&lt;=12,Cases!$B$6,IF(AI5&lt;=24,Cases!$B$8,Cases!$B$10))</f>
        <v>5</v>
      </c>
      <c r="AJ6" s="30" t="n">
        <f aca="false">IF(AJ5&lt;=12,Cases!$B$6,IF(AJ5&lt;=24,Cases!$B$8,Cases!$B$10))</f>
        <v>5</v>
      </c>
      <c r="AK6" s="30" t="n">
        <f aca="false">IF(AK5&lt;=12,Cases!$B$6,IF(AK5&lt;=24,Cases!$B$8,Cases!$B$10))</f>
        <v>5</v>
      </c>
    </row>
    <row r="7" customFormat="false" ht="15" hidden="false" customHeight="true" outlineLevel="0" collapsed="false">
      <c r="A7" s="25" t="s">
        <v>240</v>
      </c>
      <c r="B7" s="30" t="n">
        <f aca="false">IF(B5&lt;=12,Cases!$B$7,IF(B5&lt;=24,Cases!$B$9,Cases!$B$11))</f>
        <v>1</v>
      </c>
      <c r="C7" s="30" t="n">
        <f aca="false">IF(C5&lt;=12,Cases!$B$7,IF(C5&lt;=24,Cases!$B$9,Cases!$B$11))</f>
        <v>1</v>
      </c>
      <c r="D7" s="30" t="n">
        <f aca="false">IF(D5&lt;=12,Cases!$B$7,IF(D5&lt;=24,Cases!$B$9,Cases!$B$11))</f>
        <v>1</v>
      </c>
      <c r="E7" s="30" t="n">
        <f aca="false">IF(E5&lt;=12,Cases!$B$7,IF(E5&lt;=24,Cases!$B$9,Cases!$B$11))</f>
        <v>1</v>
      </c>
      <c r="F7" s="30" t="n">
        <f aca="false">IF(F5&lt;=12,Cases!$B$7,IF(F5&lt;=24,Cases!$B$9,Cases!$B$11))</f>
        <v>1</v>
      </c>
      <c r="G7" s="30" t="n">
        <f aca="false">IF(G5&lt;=12,Cases!$B$7,IF(G5&lt;=24,Cases!$B$9,Cases!$B$11))</f>
        <v>1</v>
      </c>
      <c r="H7" s="30" t="n">
        <f aca="false">IF(H5&lt;=12,Cases!$B$7,IF(H5&lt;=24,Cases!$B$9,Cases!$B$11))</f>
        <v>1</v>
      </c>
      <c r="I7" s="30" t="n">
        <f aca="false">IF(I5&lt;=12,Cases!$B$7,IF(I5&lt;=24,Cases!$B$9,Cases!$B$11))</f>
        <v>1</v>
      </c>
      <c r="J7" s="30" t="n">
        <f aca="false">IF(J5&lt;=12,Cases!$B$7,IF(J5&lt;=24,Cases!$B$9,Cases!$B$11))</f>
        <v>1</v>
      </c>
      <c r="K7" s="30" t="n">
        <f aca="false">IF(K5&lt;=12,Cases!$B$7,IF(K5&lt;=24,Cases!$B$9,Cases!$B$11))</f>
        <v>1</v>
      </c>
      <c r="L7" s="30" t="n">
        <f aca="false">IF(L5&lt;=12,Cases!$B$7,IF(L5&lt;=24,Cases!$B$9,Cases!$B$11))</f>
        <v>1</v>
      </c>
      <c r="M7" s="30" t="n">
        <f aca="false">IF(M5&lt;=12,Cases!$B$7,IF(M5&lt;=24,Cases!$B$9,Cases!$B$11))</f>
        <v>1</v>
      </c>
      <c r="N7" s="30" t="n">
        <f aca="false">IF(N5&lt;=12,Cases!$B$7,IF(N5&lt;=24,Cases!$B$9,Cases!$B$11))</f>
        <v>2</v>
      </c>
      <c r="O7" s="30" t="n">
        <f aca="false">IF(O5&lt;=12,Cases!$B$7,IF(O5&lt;=24,Cases!$B$9,Cases!$B$11))</f>
        <v>2</v>
      </c>
      <c r="P7" s="30" t="n">
        <f aca="false">IF(P5&lt;=12,Cases!$B$7,IF(P5&lt;=24,Cases!$B$9,Cases!$B$11))</f>
        <v>2</v>
      </c>
      <c r="Q7" s="30" t="n">
        <f aca="false">IF(Q5&lt;=12,Cases!$B$7,IF(Q5&lt;=24,Cases!$B$9,Cases!$B$11))</f>
        <v>2</v>
      </c>
      <c r="R7" s="30" t="n">
        <f aca="false">IF(R5&lt;=12,Cases!$B$7,IF(R5&lt;=24,Cases!$B$9,Cases!$B$11))</f>
        <v>2</v>
      </c>
      <c r="S7" s="30" t="n">
        <f aca="false">IF(S5&lt;=12,Cases!$B$7,IF(S5&lt;=24,Cases!$B$9,Cases!$B$11))</f>
        <v>2</v>
      </c>
      <c r="T7" s="30" t="n">
        <f aca="false">IF(T5&lt;=12,Cases!$B$7,IF(T5&lt;=24,Cases!$B$9,Cases!$B$11))</f>
        <v>2</v>
      </c>
      <c r="U7" s="30" t="n">
        <f aca="false">IF(U5&lt;=12,Cases!$B$7,IF(U5&lt;=24,Cases!$B$9,Cases!$B$11))</f>
        <v>2</v>
      </c>
      <c r="V7" s="30" t="n">
        <f aca="false">IF(V5&lt;=12,Cases!$B$7,IF(V5&lt;=24,Cases!$B$9,Cases!$B$11))</f>
        <v>2</v>
      </c>
      <c r="W7" s="30" t="n">
        <f aca="false">IF(W5&lt;=12,Cases!$B$7,IF(W5&lt;=24,Cases!$B$9,Cases!$B$11))</f>
        <v>2</v>
      </c>
      <c r="X7" s="30" t="n">
        <f aca="false">IF(X5&lt;=12,Cases!$B$7,IF(X5&lt;=24,Cases!$B$9,Cases!$B$11))</f>
        <v>2</v>
      </c>
      <c r="Y7" s="30" t="n">
        <f aca="false">IF(Y5&lt;=12,Cases!$B$7,IF(Y5&lt;=24,Cases!$B$9,Cases!$B$11))</f>
        <v>2</v>
      </c>
      <c r="Z7" s="30" t="n">
        <f aca="false">IF(Z5&lt;=12,Cases!$B$7,IF(Z5&lt;=24,Cases!$B$9,Cases!$B$11))</f>
        <v>3</v>
      </c>
      <c r="AA7" s="30" t="n">
        <f aca="false">IF(AA5&lt;=12,Cases!$B$7,IF(AA5&lt;=24,Cases!$B$9,Cases!$B$11))</f>
        <v>3</v>
      </c>
      <c r="AB7" s="30" t="n">
        <f aca="false">IF(AB5&lt;=12,Cases!$B$7,IF(AB5&lt;=24,Cases!$B$9,Cases!$B$11))</f>
        <v>3</v>
      </c>
      <c r="AC7" s="30" t="n">
        <f aca="false">IF(AC5&lt;=12,Cases!$B$7,IF(AC5&lt;=24,Cases!$B$9,Cases!$B$11))</f>
        <v>3</v>
      </c>
      <c r="AD7" s="30" t="n">
        <f aca="false">IF(AD5&lt;=12,Cases!$B$7,IF(AD5&lt;=24,Cases!$B$9,Cases!$B$11))</f>
        <v>3</v>
      </c>
      <c r="AE7" s="30" t="n">
        <f aca="false">IF(AE5&lt;=12,Cases!$B$7,IF(AE5&lt;=24,Cases!$B$9,Cases!$B$11))</f>
        <v>3</v>
      </c>
      <c r="AF7" s="30" t="n">
        <f aca="false">IF(AF5&lt;=12,Cases!$B$7,IF(AF5&lt;=24,Cases!$B$9,Cases!$B$11))</f>
        <v>3</v>
      </c>
      <c r="AG7" s="30" t="n">
        <f aca="false">IF(AG5&lt;=12,Cases!$B$7,IF(AG5&lt;=24,Cases!$B$9,Cases!$B$11))</f>
        <v>3</v>
      </c>
      <c r="AH7" s="30" t="n">
        <f aca="false">IF(AH5&lt;=12,Cases!$B$7,IF(AH5&lt;=24,Cases!$B$9,Cases!$B$11))</f>
        <v>3</v>
      </c>
      <c r="AI7" s="30" t="n">
        <f aca="false">IF(AI5&lt;=12,Cases!$B$7,IF(AI5&lt;=24,Cases!$B$9,Cases!$B$11))</f>
        <v>3</v>
      </c>
      <c r="AJ7" s="30" t="n">
        <f aca="false">IF(AJ5&lt;=12,Cases!$B$7,IF(AJ5&lt;=24,Cases!$B$9,Cases!$B$11))</f>
        <v>3</v>
      </c>
      <c r="AK7" s="30" t="n">
        <f aca="false">IF(AK5&lt;=12,Cases!$B$7,IF(AK5&lt;=24,Cases!$B$9,Cases!$B$11))</f>
        <v>3</v>
      </c>
    </row>
    <row r="8" customFormat="false" ht="15" hidden="false" customHeight="true" outlineLevel="0" collapsed="false">
      <c r="A8" s="25" t="s">
        <v>241</v>
      </c>
      <c r="B8" s="30" t="n">
        <f aca="false">SUM(B6:B7)</f>
        <v>4</v>
      </c>
      <c r="C8" s="30" t="n">
        <f aca="false">SUM(C6:C7)</f>
        <v>4</v>
      </c>
      <c r="D8" s="30" t="n">
        <f aca="false">SUM(D6:D7)</f>
        <v>4</v>
      </c>
      <c r="E8" s="30" t="n">
        <f aca="false">SUM(E6:E7)</f>
        <v>4</v>
      </c>
      <c r="F8" s="30" t="n">
        <f aca="false">SUM(F6:F7)</f>
        <v>4</v>
      </c>
      <c r="G8" s="30" t="n">
        <f aca="false">SUM(G6:G7)</f>
        <v>4</v>
      </c>
      <c r="H8" s="30" t="n">
        <f aca="false">SUM(H6:H7)</f>
        <v>4</v>
      </c>
      <c r="I8" s="30" t="n">
        <f aca="false">SUM(I6:I7)</f>
        <v>4</v>
      </c>
      <c r="J8" s="30" t="n">
        <f aca="false">SUM(J6:J7)</f>
        <v>4</v>
      </c>
      <c r="K8" s="30" t="n">
        <f aca="false">SUM(K6:K7)</f>
        <v>4</v>
      </c>
      <c r="L8" s="30" t="n">
        <f aca="false">SUM(L6:L7)</f>
        <v>4</v>
      </c>
      <c r="M8" s="30" t="n">
        <f aca="false">SUM(M6:M7)</f>
        <v>4</v>
      </c>
      <c r="N8" s="30" t="n">
        <f aca="false">SUM(N6:N7)</f>
        <v>6</v>
      </c>
      <c r="O8" s="30" t="n">
        <f aca="false">SUM(O6:O7)</f>
        <v>6</v>
      </c>
      <c r="P8" s="30" t="n">
        <f aca="false">SUM(P6:P7)</f>
        <v>6</v>
      </c>
      <c r="Q8" s="30" t="n">
        <f aca="false">SUM(Q6:Q7)</f>
        <v>6</v>
      </c>
      <c r="R8" s="30" t="n">
        <f aca="false">SUM(R6:R7)</f>
        <v>6</v>
      </c>
      <c r="S8" s="30" t="n">
        <f aca="false">SUM(S6:S7)</f>
        <v>6</v>
      </c>
      <c r="T8" s="30" t="n">
        <f aca="false">SUM(T6:T7)</f>
        <v>6</v>
      </c>
      <c r="U8" s="30" t="n">
        <f aca="false">SUM(U6:U7)</f>
        <v>6</v>
      </c>
      <c r="V8" s="30" t="n">
        <f aca="false">SUM(V6:V7)</f>
        <v>6</v>
      </c>
      <c r="W8" s="30" t="n">
        <f aca="false">SUM(W6:W7)</f>
        <v>6</v>
      </c>
      <c r="X8" s="30" t="n">
        <f aca="false">SUM(X6:X7)</f>
        <v>6</v>
      </c>
      <c r="Y8" s="30" t="n">
        <f aca="false">SUM(Y6:Y7)</f>
        <v>6</v>
      </c>
      <c r="Z8" s="30" t="n">
        <f aca="false">SUM(Z6:Z7)</f>
        <v>8</v>
      </c>
      <c r="AA8" s="30" t="n">
        <f aca="false">SUM(AA6:AA7)</f>
        <v>8</v>
      </c>
      <c r="AB8" s="30" t="n">
        <f aca="false">SUM(AB6:AB7)</f>
        <v>8</v>
      </c>
      <c r="AC8" s="30" t="n">
        <f aca="false">SUM(AC6:AC7)</f>
        <v>8</v>
      </c>
      <c r="AD8" s="30" t="n">
        <f aca="false">SUM(AD6:AD7)</f>
        <v>8</v>
      </c>
      <c r="AE8" s="30" t="n">
        <f aca="false">SUM(AE6:AE7)</f>
        <v>8</v>
      </c>
      <c r="AF8" s="30" t="n">
        <f aca="false">SUM(AF6:AF7)</f>
        <v>8</v>
      </c>
      <c r="AG8" s="30" t="n">
        <f aca="false">SUM(AG6:AG7)</f>
        <v>8</v>
      </c>
      <c r="AH8" s="30" t="n">
        <f aca="false">SUM(AH6:AH7)</f>
        <v>8</v>
      </c>
      <c r="AI8" s="30" t="n">
        <f aca="false">SUM(AI6:AI7)</f>
        <v>8</v>
      </c>
      <c r="AJ8" s="30" t="n">
        <f aca="false">SUM(AJ6:AJ7)</f>
        <v>8</v>
      </c>
      <c r="AK8" s="30" t="n">
        <f aca="false">SUM(AK6:AK7)</f>
        <v>8</v>
      </c>
    </row>
    <row r="9" customFormat="false" ht="15" hidden="false" customHeight="true" outlineLevel="0" collapsed="false">
      <c r="A9" s="25" t="s">
        <v>242</v>
      </c>
      <c r="B9" s="32" t="n">
        <f aca="false">IF(B5&gt;Cases!$B$13,INDEX($B8:$AK8,1,MAX(1,B5-Cases!$B$13)),0)*Cases!$B$12</f>
        <v>0</v>
      </c>
      <c r="C9" s="32" t="n">
        <f aca="false">IF(C5&gt;Cases!$B$13,INDEX($B8:$AK8,1,MAX(1,C5-Cases!$B$13)),0)*Cases!$B$12</f>
        <v>0</v>
      </c>
      <c r="D9" s="32" t="n">
        <f aca="false">IF(D5&gt;Cases!$B$13,INDEX($B8:$AK8,1,MAX(1,D5-Cases!$B$13)),0)*Cases!$B$12</f>
        <v>0.6</v>
      </c>
      <c r="E9" s="32" t="n">
        <f aca="false">IF(E5&gt;Cases!$B$13,INDEX($B8:$AK8,1,MAX(1,E5-Cases!$B$13)),0)*Cases!$B$12</f>
        <v>0.6</v>
      </c>
      <c r="F9" s="32" t="n">
        <f aca="false">IF(F5&gt;Cases!$B$13,INDEX($B8:$AK8,1,MAX(1,F5-Cases!$B$13)),0)*Cases!$B$12</f>
        <v>0.6</v>
      </c>
      <c r="G9" s="32" t="n">
        <f aca="false">IF(G5&gt;Cases!$B$13,INDEX($B8:$AK8,1,MAX(1,G5-Cases!$B$13)),0)*Cases!$B$12</f>
        <v>0.6</v>
      </c>
      <c r="H9" s="32" t="n">
        <f aca="false">IF(H5&gt;Cases!$B$13,INDEX($B8:$AK8,1,MAX(1,H5-Cases!$B$13)),0)*Cases!$B$12</f>
        <v>0.6</v>
      </c>
      <c r="I9" s="32" t="n">
        <f aca="false">IF(I5&gt;Cases!$B$13,INDEX($B8:$AK8,1,MAX(1,I5-Cases!$B$13)),0)*Cases!$B$12</f>
        <v>0.6</v>
      </c>
      <c r="J9" s="32" t="n">
        <f aca="false">IF(J5&gt;Cases!$B$13,INDEX($B8:$AK8,1,MAX(1,J5-Cases!$B$13)),0)*Cases!$B$12</f>
        <v>0.6</v>
      </c>
      <c r="K9" s="32" t="n">
        <f aca="false">IF(K5&gt;Cases!$B$13,INDEX($B8:$AK8,1,MAX(1,K5-Cases!$B$13)),0)*Cases!$B$12</f>
        <v>0.6</v>
      </c>
      <c r="L9" s="32" t="n">
        <f aca="false">IF(L5&gt;Cases!$B$13,INDEX($B8:$AK8,1,MAX(1,L5-Cases!$B$13)),0)*Cases!$B$12</f>
        <v>0.6</v>
      </c>
      <c r="M9" s="32" t="n">
        <f aca="false">IF(M5&gt;Cases!$B$13,INDEX($B8:$AK8,1,MAX(1,M5-Cases!$B$13)),0)*Cases!$B$12</f>
        <v>0.6</v>
      </c>
      <c r="N9" s="32" t="n">
        <f aca="false">IF(N5&gt;Cases!$B$13,INDEX($B8:$AK8,1,MAX(1,N5-Cases!$B$13)),0)*Cases!$B$12</f>
        <v>0.6</v>
      </c>
      <c r="O9" s="32" t="n">
        <f aca="false">IF(O5&gt;Cases!$B$13,INDEX($B8:$AK8,1,MAX(1,O5-Cases!$B$13)),0)*Cases!$B$12</f>
        <v>0.6</v>
      </c>
      <c r="P9" s="32" t="n">
        <f aca="false">IF(P5&gt;Cases!$B$13,INDEX($B8:$AK8,1,MAX(1,P5-Cases!$B$13)),0)*Cases!$B$12</f>
        <v>0.9</v>
      </c>
      <c r="Q9" s="32" t="n">
        <f aca="false">IF(Q5&gt;Cases!$B$13,INDEX($B8:$AK8,1,MAX(1,Q5-Cases!$B$13)),0)*Cases!$B$12</f>
        <v>0.9</v>
      </c>
      <c r="R9" s="32" t="n">
        <f aca="false">IF(R5&gt;Cases!$B$13,INDEX($B8:$AK8,1,MAX(1,R5-Cases!$B$13)),0)*Cases!$B$12</f>
        <v>0.9</v>
      </c>
      <c r="S9" s="32" t="n">
        <f aca="false">IF(S5&gt;Cases!$B$13,INDEX($B8:$AK8,1,MAX(1,S5-Cases!$B$13)),0)*Cases!$B$12</f>
        <v>0.9</v>
      </c>
      <c r="T9" s="32" t="n">
        <f aca="false">IF(T5&gt;Cases!$B$13,INDEX($B8:$AK8,1,MAX(1,T5-Cases!$B$13)),0)*Cases!$B$12</f>
        <v>0.9</v>
      </c>
      <c r="U9" s="32" t="n">
        <f aca="false">IF(U5&gt;Cases!$B$13,INDEX($B8:$AK8,1,MAX(1,U5-Cases!$B$13)),0)*Cases!$B$12</f>
        <v>0.9</v>
      </c>
      <c r="V9" s="32" t="n">
        <f aca="false">IF(V5&gt;Cases!$B$13,INDEX($B8:$AK8,1,MAX(1,V5-Cases!$B$13)),0)*Cases!$B$12</f>
        <v>0.9</v>
      </c>
      <c r="W9" s="32" t="n">
        <f aca="false">IF(W5&gt;Cases!$B$13,INDEX($B8:$AK8,1,MAX(1,W5-Cases!$B$13)),0)*Cases!$B$12</f>
        <v>0.9</v>
      </c>
      <c r="X9" s="32" t="n">
        <f aca="false">IF(X5&gt;Cases!$B$13,INDEX($B8:$AK8,1,MAX(1,X5-Cases!$B$13)),0)*Cases!$B$12</f>
        <v>0.9</v>
      </c>
      <c r="Y9" s="32" t="n">
        <f aca="false">IF(Y5&gt;Cases!$B$13,INDEX($B8:$AK8,1,MAX(1,Y5-Cases!$B$13)),0)*Cases!$B$12</f>
        <v>0.9</v>
      </c>
      <c r="Z9" s="32" t="n">
        <f aca="false">IF(Z5&gt;Cases!$B$13,INDEX($B8:$AK8,1,MAX(1,Z5-Cases!$B$13)),0)*Cases!$B$12</f>
        <v>0.9</v>
      </c>
      <c r="AA9" s="32" t="n">
        <f aca="false">IF(AA5&gt;Cases!$B$13,INDEX($B8:$AK8,1,MAX(1,AA5-Cases!$B$13)),0)*Cases!$B$12</f>
        <v>0.9</v>
      </c>
      <c r="AB9" s="32" t="n">
        <f aca="false">IF(AB5&gt;Cases!$B$13,INDEX($B8:$AK8,1,MAX(1,AB5-Cases!$B$13)),0)*Cases!$B$12</f>
        <v>1.2</v>
      </c>
      <c r="AC9" s="32" t="n">
        <f aca="false">IF(AC5&gt;Cases!$B$13,INDEX($B8:$AK8,1,MAX(1,AC5-Cases!$B$13)),0)*Cases!$B$12</f>
        <v>1.2</v>
      </c>
      <c r="AD9" s="32" t="n">
        <f aca="false">IF(AD5&gt;Cases!$B$13,INDEX($B8:$AK8,1,MAX(1,AD5-Cases!$B$13)),0)*Cases!$B$12</f>
        <v>1.2</v>
      </c>
      <c r="AE9" s="32" t="n">
        <f aca="false">IF(AE5&gt;Cases!$B$13,INDEX($B8:$AK8,1,MAX(1,AE5-Cases!$B$13)),0)*Cases!$B$12</f>
        <v>1.2</v>
      </c>
      <c r="AF9" s="32" t="n">
        <f aca="false">IF(AF5&gt;Cases!$B$13,INDEX($B8:$AK8,1,MAX(1,AF5-Cases!$B$13)),0)*Cases!$B$12</f>
        <v>1.2</v>
      </c>
      <c r="AG9" s="32" t="n">
        <f aca="false">IF(AG5&gt;Cases!$B$13,INDEX($B8:$AK8,1,MAX(1,AG5-Cases!$B$13)),0)*Cases!$B$12</f>
        <v>1.2</v>
      </c>
      <c r="AH9" s="32" t="n">
        <f aca="false">IF(AH5&gt;Cases!$B$13,INDEX($B8:$AK8,1,MAX(1,AH5-Cases!$B$13)),0)*Cases!$B$12</f>
        <v>1.2</v>
      </c>
      <c r="AI9" s="32" t="n">
        <f aca="false">IF(AI5&gt;Cases!$B$13,INDEX($B8:$AK8,1,MAX(1,AI5-Cases!$B$13)),0)*Cases!$B$12</f>
        <v>1.2</v>
      </c>
      <c r="AJ9" s="32" t="n">
        <f aca="false">IF(AJ5&gt;Cases!$B$13,INDEX($B8:$AK8,1,MAX(1,AJ5-Cases!$B$13)),0)*Cases!$B$12</f>
        <v>1.2</v>
      </c>
      <c r="AK9" s="32" t="n">
        <f aca="false">IF(AK5&gt;Cases!$B$13,INDEX($B8:$AK8,1,MAX(1,AK5-Cases!$B$13)),0)*Cases!$B$12</f>
        <v>1.2</v>
      </c>
    </row>
    <row r="10" customFormat="false" ht="15" hidden="false" customHeight="true" outlineLevel="0" collapsed="false">
      <c r="A10" s="25" t="s">
        <v>243</v>
      </c>
      <c r="B10" s="32" t="n">
        <f aca="false">0+B9</f>
        <v>0</v>
      </c>
      <c r="C10" s="32" t="n">
        <f aca="false">B10+C9</f>
        <v>0</v>
      </c>
      <c r="D10" s="32" t="n">
        <f aca="false">C10+D9</f>
        <v>0.6</v>
      </c>
      <c r="E10" s="32" t="n">
        <f aca="false">D10+E9</f>
        <v>1.2</v>
      </c>
      <c r="F10" s="32" t="n">
        <f aca="false">E10+F9</f>
        <v>1.8</v>
      </c>
      <c r="G10" s="32" t="n">
        <f aca="false">F10+G9</f>
        <v>2.4</v>
      </c>
      <c r="H10" s="32" t="n">
        <f aca="false">G10+H9</f>
        <v>3</v>
      </c>
      <c r="I10" s="32" t="n">
        <f aca="false">H10+I9</f>
        <v>3.6</v>
      </c>
      <c r="J10" s="32" t="n">
        <f aca="false">I10+J9</f>
        <v>4.2</v>
      </c>
      <c r="K10" s="32" t="n">
        <f aca="false">J10+K9</f>
        <v>4.8</v>
      </c>
      <c r="L10" s="32" t="n">
        <f aca="false">K10+L9</f>
        <v>5.4</v>
      </c>
      <c r="M10" s="32" t="n">
        <f aca="false">L10+M9</f>
        <v>6</v>
      </c>
      <c r="N10" s="32" t="n">
        <f aca="false">M10+N9</f>
        <v>6.6</v>
      </c>
      <c r="O10" s="32" t="n">
        <f aca="false">N10+O9</f>
        <v>7.2</v>
      </c>
      <c r="P10" s="32" t="n">
        <f aca="false">O10+P9</f>
        <v>8.1</v>
      </c>
      <c r="Q10" s="32" t="n">
        <f aca="false">P10+Q9</f>
        <v>9</v>
      </c>
      <c r="R10" s="32" t="n">
        <f aca="false">Q10+R9</f>
        <v>9.9</v>
      </c>
      <c r="S10" s="32" t="n">
        <f aca="false">R10+S9</f>
        <v>10.8</v>
      </c>
      <c r="T10" s="32" t="n">
        <f aca="false">S10+T9</f>
        <v>11.7</v>
      </c>
      <c r="U10" s="32" t="n">
        <f aca="false">T10+U9</f>
        <v>12.6</v>
      </c>
      <c r="V10" s="32" t="n">
        <f aca="false">U10+V9</f>
        <v>13.5</v>
      </c>
      <c r="W10" s="32" t="n">
        <f aca="false">V10+W9</f>
        <v>14.4</v>
      </c>
      <c r="X10" s="32" t="n">
        <f aca="false">W10+X9</f>
        <v>15.3</v>
      </c>
      <c r="Y10" s="32" t="n">
        <f aca="false">X10+Y9</f>
        <v>16.2</v>
      </c>
      <c r="Z10" s="32" t="n">
        <f aca="false">Y10+Z9</f>
        <v>17.1</v>
      </c>
      <c r="AA10" s="32" t="n">
        <f aca="false">Z10+AA9</f>
        <v>18</v>
      </c>
      <c r="AB10" s="32" t="n">
        <f aca="false">AA10+AB9</f>
        <v>19.2</v>
      </c>
      <c r="AC10" s="32" t="n">
        <f aca="false">AB10+AC9</f>
        <v>20.4</v>
      </c>
      <c r="AD10" s="32" t="n">
        <f aca="false">AC10+AD9</f>
        <v>21.6</v>
      </c>
      <c r="AE10" s="32" t="n">
        <f aca="false">AD10+AE9</f>
        <v>22.8</v>
      </c>
      <c r="AF10" s="32" t="n">
        <f aca="false">AE10+AF9</f>
        <v>24</v>
      </c>
      <c r="AG10" s="32" t="n">
        <f aca="false">AF10+AG9</f>
        <v>25.2</v>
      </c>
      <c r="AH10" s="32" t="n">
        <f aca="false">AG10+AH9</f>
        <v>26.4</v>
      </c>
      <c r="AI10" s="32" t="n">
        <f aca="false">AH10+AI9</f>
        <v>27.6</v>
      </c>
      <c r="AJ10" s="32" t="n">
        <f aca="false">AI10+AJ9</f>
        <v>28.8</v>
      </c>
      <c r="AK10" s="32" t="n">
        <f aca="false">AJ10+AK9</f>
        <v>30</v>
      </c>
    </row>
    <row r="11" customFormat="false" ht="15" hidden="false" customHeight="true" outlineLevel="0" collapsed="false">
      <c r="A11" s="25" t="s">
        <v>244</v>
      </c>
      <c r="B11" s="30" t="n">
        <f aca="false">INT(B10+0.00000001)-INT(0+0.00000001)</f>
        <v>0</v>
      </c>
      <c r="C11" s="30" t="n">
        <f aca="false">INT(C10+0.00000001)-INT(B10+0.00000001)</f>
        <v>0</v>
      </c>
      <c r="D11" s="30" t="n">
        <f aca="false">INT(D10+0.00000001)-INT(C10+0.00000001)</f>
        <v>0</v>
      </c>
      <c r="E11" s="30" t="n">
        <f aca="false">INT(E10+0.00000001)-INT(D10+0.00000001)</f>
        <v>1</v>
      </c>
      <c r="F11" s="30" t="n">
        <f aca="false">INT(F10+0.00000001)-INT(E10+0.00000001)</f>
        <v>0</v>
      </c>
      <c r="G11" s="30" t="n">
        <f aca="false">INT(G10+0.00000001)-INT(F10+0.00000001)</f>
        <v>1</v>
      </c>
      <c r="H11" s="30" t="n">
        <f aca="false">INT(H10+0.00000001)-INT(G10+0.00000001)</f>
        <v>1</v>
      </c>
      <c r="I11" s="30" t="n">
        <f aca="false">INT(I10+0.00000001)-INT(H10+0.00000001)</f>
        <v>0</v>
      </c>
      <c r="J11" s="30" t="n">
        <f aca="false">INT(J10+0.00000001)-INT(I10+0.00000001)</f>
        <v>1</v>
      </c>
      <c r="K11" s="30" t="n">
        <f aca="false">INT(K10+0.00000001)-INT(J10+0.00000001)</f>
        <v>0</v>
      </c>
      <c r="L11" s="30" t="n">
        <f aca="false">INT(L10+0.00000001)-INT(K10+0.00000001)</f>
        <v>1</v>
      </c>
      <c r="M11" s="30" t="n">
        <f aca="false">INT(M10+0.00000001)-INT(L10+0.00000001)</f>
        <v>1</v>
      </c>
      <c r="N11" s="30" t="n">
        <f aca="false">INT(N10+0.00000001)-INT(M10+0.00000001)</f>
        <v>0</v>
      </c>
      <c r="O11" s="30" t="n">
        <f aca="false">INT(O10+0.00000001)-INT(N10+0.00000001)</f>
        <v>1</v>
      </c>
      <c r="P11" s="30" t="n">
        <f aca="false">INT(P10+0.00000001)-INT(O10+0.00000001)</f>
        <v>1</v>
      </c>
      <c r="Q11" s="30" t="n">
        <f aca="false">INT(Q10+0.00000001)-INT(P10+0.00000001)</f>
        <v>1</v>
      </c>
      <c r="R11" s="30" t="n">
        <f aca="false">INT(R10+0.00000001)-INT(Q10+0.00000001)</f>
        <v>0</v>
      </c>
      <c r="S11" s="30" t="n">
        <f aca="false">INT(S10+0.00000001)-INT(R10+0.00000001)</f>
        <v>1</v>
      </c>
      <c r="T11" s="30" t="n">
        <f aca="false">INT(T10+0.00000001)-INT(S10+0.00000001)</f>
        <v>1</v>
      </c>
      <c r="U11" s="30" t="n">
        <f aca="false">INT(U10+0.00000001)-INT(T10+0.00000001)</f>
        <v>1</v>
      </c>
      <c r="V11" s="30" t="n">
        <f aca="false">INT(V10+0.00000001)-INT(U10+0.00000001)</f>
        <v>1</v>
      </c>
      <c r="W11" s="30" t="n">
        <f aca="false">INT(W10+0.00000001)-INT(V10+0.00000001)</f>
        <v>1</v>
      </c>
      <c r="X11" s="30" t="n">
        <f aca="false">INT(X10+0.00000001)-INT(W10+0.00000001)</f>
        <v>1</v>
      </c>
      <c r="Y11" s="30" t="n">
        <f aca="false">INT(Y10+0.00000001)-INT(X10+0.00000001)</f>
        <v>1</v>
      </c>
      <c r="Z11" s="30" t="n">
        <f aca="false">INT(Z10+0.00000001)-INT(Y10+0.00000001)</f>
        <v>1</v>
      </c>
      <c r="AA11" s="30" t="n">
        <f aca="false">INT(AA10+0.00000001)-INT(Z10+0.00000001)</f>
        <v>1</v>
      </c>
      <c r="AB11" s="30" t="n">
        <f aca="false">INT(AB10+0.00000001)-INT(AA10+0.00000001)</f>
        <v>1</v>
      </c>
      <c r="AC11" s="30" t="n">
        <f aca="false">INT(AC10+0.00000001)-INT(AB10+0.00000001)</f>
        <v>1</v>
      </c>
      <c r="AD11" s="30" t="n">
        <f aca="false">INT(AD10+0.00000001)-INT(AC10+0.00000001)</f>
        <v>1</v>
      </c>
      <c r="AE11" s="30" t="n">
        <f aca="false">INT(AE10+0.00000001)-INT(AD10+0.00000001)</f>
        <v>1</v>
      </c>
      <c r="AF11" s="30" t="n">
        <f aca="false">INT(AF10+0.00000001)-INT(AE10+0.00000001)</f>
        <v>2</v>
      </c>
      <c r="AG11" s="30" t="n">
        <f aca="false">INT(AG10+0.00000001)-INT(AF10+0.00000001)</f>
        <v>1</v>
      </c>
      <c r="AH11" s="30" t="n">
        <f aca="false">INT(AH10+0.00000001)-INT(AG10+0.00000001)</f>
        <v>1</v>
      </c>
      <c r="AI11" s="30" t="n">
        <f aca="false">INT(AI10+0.00000001)-INT(AH10+0.00000001)</f>
        <v>1</v>
      </c>
      <c r="AJ11" s="30" t="n">
        <f aca="false">INT(AJ10+0.00000001)-INT(AI10+0.00000001)</f>
        <v>1</v>
      </c>
      <c r="AK11" s="30" t="n">
        <f aca="false">INT(AK10+0.00000001)-INT(AJ10+0.00000001)</f>
        <v>2</v>
      </c>
    </row>
    <row r="12" customFormat="false" ht="15" hidden="false" customHeight="true" outlineLevel="0" collapsed="false">
      <c r="A12" s="25" t="s">
        <v>245</v>
      </c>
      <c r="B12" s="30" t="n">
        <f aca="false">0</f>
        <v>0</v>
      </c>
      <c r="C12" s="30" t="n">
        <f aca="false">B35</f>
        <v>0</v>
      </c>
      <c r="D12" s="30" t="n">
        <f aca="false">C35</f>
        <v>0</v>
      </c>
      <c r="E12" s="30" t="n">
        <f aca="false">D35</f>
        <v>0</v>
      </c>
      <c r="F12" s="30" t="n">
        <f aca="false">E35</f>
        <v>0</v>
      </c>
      <c r="G12" s="30" t="n">
        <f aca="false">F35</f>
        <v>0</v>
      </c>
      <c r="H12" s="30" t="n">
        <f aca="false">G35</f>
        <v>0</v>
      </c>
      <c r="I12" s="30" t="n">
        <f aca="false">H35</f>
        <v>0</v>
      </c>
      <c r="J12" s="30" t="n">
        <f aca="false">I35</f>
        <v>0</v>
      </c>
      <c r="K12" s="30" t="n">
        <f aca="false">J35</f>
        <v>0</v>
      </c>
      <c r="L12" s="30" t="n">
        <f aca="false">K35</f>
        <v>0</v>
      </c>
      <c r="M12" s="30" t="n">
        <f aca="false">L35</f>
        <v>0</v>
      </c>
      <c r="N12" s="30" t="n">
        <f aca="false">M35</f>
        <v>0</v>
      </c>
      <c r="O12" s="30" t="n">
        <f aca="false">N35</f>
        <v>0</v>
      </c>
      <c r="P12" s="30" t="n">
        <f aca="false">O35</f>
        <v>0</v>
      </c>
      <c r="Q12" s="30" t="n">
        <f aca="false">P35</f>
        <v>0</v>
      </c>
      <c r="R12" s="30" t="n">
        <f aca="false">Q35</f>
        <v>0</v>
      </c>
      <c r="S12" s="30" t="n">
        <f aca="false">R35</f>
        <v>0</v>
      </c>
      <c r="T12" s="30" t="n">
        <f aca="false">S35</f>
        <v>0</v>
      </c>
      <c r="U12" s="30" t="n">
        <f aca="false">T35</f>
        <v>0</v>
      </c>
      <c r="V12" s="30" t="n">
        <f aca="false">U35</f>
        <v>0</v>
      </c>
      <c r="W12" s="30" t="n">
        <f aca="false">V35</f>
        <v>0</v>
      </c>
      <c r="X12" s="30" t="n">
        <f aca="false">W35</f>
        <v>0</v>
      </c>
      <c r="Y12" s="30" t="n">
        <f aca="false">X35</f>
        <v>0</v>
      </c>
      <c r="Z12" s="30" t="n">
        <f aca="false">Y35</f>
        <v>0</v>
      </c>
      <c r="AA12" s="30" t="n">
        <f aca="false">Z35</f>
        <v>0</v>
      </c>
      <c r="AB12" s="30" t="n">
        <f aca="false">AA35</f>
        <v>0</v>
      </c>
      <c r="AC12" s="30" t="n">
        <f aca="false">AB35</f>
        <v>0</v>
      </c>
      <c r="AD12" s="30" t="n">
        <f aca="false">AC35</f>
        <v>0</v>
      </c>
      <c r="AE12" s="30" t="n">
        <f aca="false">AD35</f>
        <v>0</v>
      </c>
      <c r="AF12" s="30" t="n">
        <f aca="false">AE35</f>
        <v>0</v>
      </c>
      <c r="AG12" s="30" t="n">
        <f aca="false">AF35</f>
        <v>1</v>
      </c>
      <c r="AH12" s="30" t="n">
        <f aca="false">AG35</f>
        <v>1</v>
      </c>
      <c r="AI12" s="30" t="n">
        <f aca="false">AH35</f>
        <v>0</v>
      </c>
      <c r="AJ12" s="30" t="n">
        <f aca="false">AI35</f>
        <v>0</v>
      </c>
      <c r="AK12" s="30" t="n">
        <f aca="false">AJ35</f>
        <v>0</v>
      </c>
    </row>
    <row r="13" customFormat="false" ht="15" hidden="false" customHeight="true" outlineLevel="0" collapsed="false">
      <c r="A13" s="25" t="s">
        <v>246</v>
      </c>
      <c r="B13" s="32" t="n">
        <f aca="false">0</f>
        <v>0</v>
      </c>
      <c r="C13" s="32" t="n">
        <f aca="false">B17</f>
        <v>0</v>
      </c>
      <c r="D13" s="32" t="n">
        <f aca="false">C17</f>
        <v>0</v>
      </c>
      <c r="E13" s="32" t="n">
        <f aca="false">D17</f>
        <v>0</v>
      </c>
      <c r="F13" s="32" t="n">
        <f aca="false">E17</f>
        <v>0</v>
      </c>
      <c r="G13" s="32" t="n">
        <f aca="false">F17</f>
        <v>0</v>
      </c>
      <c r="H13" s="32" t="n">
        <f aca="false">G17</f>
        <v>1</v>
      </c>
      <c r="I13" s="32" t="n">
        <f aca="false">H17</f>
        <v>0.98</v>
      </c>
      <c r="J13" s="32" t="n">
        <f aca="false">I17</f>
        <v>1.9604</v>
      </c>
      <c r="K13" s="32" t="n">
        <f aca="false">J17</f>
        <v>2.921192</v>
      </c>
      <c r="L13" s="32" t="n">
        <f aca="false">K17</f>
        <v>2.86276816</v>
      </c>
      <c r="M13" s="32" t="n">
        <f aca="false">L17</f>
        <v>3.8055127968</v>
      </c>
      <c r="N13" s="32" t="n">
        <f aca="false">M17</f>
        <v>3.729402540864</v>
      </c>
      <c r="O13" s="32" t="n">
        <f aca="false">N17</f>
        <v>4.65481449004672</v>
      </c>
      <c r="P13" s="32" t="n">
        <f aca="false">O17</f>
        <v>5.56171820024579</v>
      </c>
      <c r="Q13" s="32" t="n">
        <f aca="false">P17</f>
        <v>5.45048383624087</v>
      </c>
      <c r="R13" s="32" t="n">
        <f aca="false">Q17</f>
        <v>6.34147415951605</v>
      </c>
      <c r="S13" s="32" t="n">
        <f aca="false">R17</f>
        <v>7.21464467632573</v>
      </c>
      <c r="T13" s="32" t="n">
        <f aca="false">S17</f>
        <v>8.07035178279922</v>
      </c>
      <c r="U13" s="32" t="n">
        <f aca="false">T17</f>
        <v>7.90894474714323</v>
      </c>
      <c r="V13" s="32" t="n">
        <f aca="false">U17</f>
        <v>8.75076585220037</v>
      </c>
      <c r="W13" s="32" t="n">
        <f aca="false">V17</f>
        <v>9.57575053515636</v>
      </c>
      <c r="X13" s="32" t="n">
        <f aca="false">W17</f>
        <v>10.3842355244532</v>
      </c>
      <c r="Y13" s="32" t="n">
        <f aca="false">X17</f>
        <v>11.1765508139642</v>
      </c>
      <c r="Z13" s="32" t="n">
        <f aca="false">Y17</f>
        <v>11.9530197976849</v>
      </c>
      <c r="AA13" s="32" t="n">
        <f aca="false">Z17</f>
        <v>12.7139594017312</v>
      </c>
      <c r="AB13" s="32" t="n">
        <f aca="false">AA17</f>
        <v>13.4596802136966</v>
      </c>
      <c r="AC13" s="32" t="n">
        <f aca="false">AB17</f>
        <v>14.1904866094226</v>
      </c>
      <c r="AD13" s="32" t="n">
        <f aca="false">AC17</f>
        <v>14.9066768772342</v>
      </c>
      <c r="AE13" s="32" t="n">
        <f aca="false">AD17</f>
        <v>15.6085433396895</v>
      </c>
      <c r="AF13" s="32" t="n">
        <f aca="false">AE17</f>
        <v>16.2963724728957</v>
      </c>
      <c r="AG13" s="32" t="n">
        <f aca="false">AF17</f>
        <v>16.9704450234378</v>
      </c>
      <c r="AH13" s="32" t="n">
        <f aca="false">AG17</f>
        <v>17.631036122969</v>
      </c>
      <c r="AI13" s="32" t="n">
        <f aca="false">AH17</f>
        <v>18.2784154005097</v>
      </c>
      <c r="AJ13" s="32" t="n">
        <f aca="false">AI17</f>
        <v>18.9128470924995</v>
      </c>
      <c r="AK13" s="32" t="n">
        <f aca="false">AJ17</f>
        <v>20.5345901506495</v>
      </c>
    </row>
    <row r="14" customFormat="false" ht="15" hidden="false" customHeight="true" outlineLevel="0" collapsed="false">
      <c r="A14" s="25" t="s">
        <v>247</v>
      </c>
      <c r="B14" s="32" t="n">
        <f aca="false">B13*Cases!$B$15+IF(B5=Cases!$B$32,B13*(1-Cases!$B$15)*Cases!$B$33,0)</f>
        <v>0</v>
      </c>
      <c r="C14" s="32" t="n">
        <f aca="false">C13*Cases!$B$15+IF(C5=Cases!$B$32,C13*(1-Cases!$B$15)*Cases!$B$33,0)</f>
        <v>0</v>
      </c>
      <c r="D14" s="32" t="n">
        <f aca="false">D13*Cases!$B$15+IF(D5=Cases!$B$32,D13*(1-Cases!$B$15)*Cases!$B$33,0)</f>
        <v>0</v>
      </c>
      <c r="E14" s="32" t="n">
        <f aca="false">E13*Cases!$B$15+IF(E5=Cases!$B$32,E13*(1-Cases!$B$15)*Cases!$B$33,0)</f>
        <v>0</v>
      </c>
      <c r="F14" s="32" t="n">
        <f aca="false">F13*Cases!$B$15+IF(F5=Cases!$B$32,F13*(1-Cases!$B$15)*Cases!$B$33,0)</f>
        <v>0</v>
      </c>
      <c r="G14" s="32" t="n">
        <f aca="false">G13*Cases!$B$15+IF(G5=Cases!$B$32,G13*(1-Cases!$B$15)*Cases!$B$33,0)</f>
        <v>0</v>
      </c>
      <c r="H14" s="32" t="n">
        <f aca="false">H13*Cases!$B$15+IF(H5=Cases!$B$32,H13*(1-Cases!$B$15)*Cases!$B$33,0)</f>
        <v>0.02</v>
      </c>
      <c r="I14" s="32" t="n">
        <f aca="false">I13*Cases!$B$15+IF(I5=Cases!$B$32,I13*(1-Cases!$B$15)*Cases!$B$33,0)</f>
        <v>0.0196</v>
      </c>
      <c r="J14" s="32" t="n">
        <f aca="false">J13*Cases!$B$15+IF(J5=Cases!$B$32,J13*(1-Cases!$B$15)*Cases!$B$33,0)</f>
        <v>0.039208</v>
      </c>
      <c r="K14" s="32" t="n">
        <f aca="false">K13*Cases!$B$15+IF(K5=Cases!$B$32,K13*(1-Cases!$B$15)*Cases!$B$33,0)</f>
        <v>0.05842384</v>
      </c>
      <c r="L14" s="32" t="n">
        <f aca="false">L13*Cases!$B$15+IF(L5=Cases!$B$32,L13*(1-Cases!$B$15)*Cases!$B$33,0)</f>
        <v>0.0572553632</v>
      </c>
      <c r="M14" s="32" t="n">
        <f aca="false">M13*Cases!$B$15+IF(M5=Cases!$B$32,M13*(1-Cases!$B$15)*Cases!$B$33,0)</f>
        <v>0.076110255936</v>
      </c>
      <c r="N14" s="32" t="n">
        <f aca="false">N13*Cases!$B$15+IF(N5=Cases!$B$32,N13*(1-Cases!$B$15)*Cases!$B$33,0)</f>
        <v>0.07458805081728</v>
      </c>
      <c r="O14" s="32" t="n">
        <f aca="false">O13*Cases!$B$15+IF(O5=Cases!$B$32,O13*(1-Cases!$B$15)*Cases!$B$33,0)</f>
        <v>0.0930962898009344</v>
      </c>
      <c r="P14" s="32" t="n">
        <f aca="false">P13*Cases!$B$15+IF(P5=Cases!$B$32,P13*(1-Cases!$B$15)*Cases!$B$33,0)</f>
        <v>0.111234364004916</v>
      </c>
      <c r="Q14" s="32" t="n">
        <f aca="false">Q13*Cases!$B$15+IF(Q5=Cases!$B$32,Q13*(1-Cases!$B$15)*Cases!$B$33,0)</f>
        <v>0.109009676724817</v>
      </c>
      <c r="R14" s="32" t="n">
        <f aca="false">R13*Cases!$B$15+IF(R5=Cases!$B$32,R13*(1-Cases!$B$15)*Cases!$B$33,0)</f>
        <v>0.126829483190321</v>
      </c>
      <c r="S14" s="32" t="n">
        <f aca="false">S13*Cases!$B$15+IF(S5=Cases!$B$32,S13*(1-Cases!$B$15)*Cases!$B$33,0)</f>
        <v>0.144292893526515</v>
      </c>
      <c r="T14" s="32" t="n">
        <f aca="false">T13*Cases!$B$15+IF(T5=Cases!$B$32,T13*(1-Cases!$B$15)*Cases!$B$33,0)</f>
        <v>0.161407035655984</v>
      </c>
      <c r="U14" s="32" t="n">
        <f aca="false">U13*Cases!$B$15+IF(U5=Cases!$B$32,U13*(1-Cases!$B$15)*Cases!$B$33,0)</f>
        <v>0.158178894942865</v>
      </c>
      <c r="V14" s="32" t="n">
        <f aca="false">V13*Cases!$B$15+IF(V5=Cases!$B$32,V13*(1-Cases!$B$15)*Cases!$B$33,0)</f>
        <v>0.175015317044007</v>
      </c>
      <c r="W14" s="32" t="n">
        <f aca="false">W13*Cases!$B$15+IF(W5=Cases!$B$32,W13*(1-Cases!$B$15)*Cases!$B$33,0)</f>
        <v>0.191515010703127</v>
      </c>
      <c r="X14" s="32" t="n">
        <f aca="false">X13*Cases!$B$15+IF(X5=Cases!$B$32,X13*(1-Cases!$B$15)*Cases!$B$33,0)</f>
        <v>0.207684710489065</v>
      </c>
      <c r="Y14" s="32" t="n">
        <f aca="false">Y13*Cases!$B$15+IF(Y5=Cases!$B$32,Y13*(1-Cases!$B$15)*Cases!$B$33,0)</f>
        <v>0.223531016279283</v>
      </c>
      <c r="Z14" s="32" t="n">
        <f aca="false">Z13*Cases!$B$15+IF(Z5=Cases!$B$32,Z13*(1-Cases!$B$15)*Cases!$B$33,0)</f>
        <v>0.239060395953698</v>
      </c>
      <c r="AA14" s="32" t="n">
        <f aca="false">AA13*Cases!$B$15+IF(AA5=Cases!$B$32,AA13*(1-Cases!$B$15)*Cases!$B$33,0)</f>
        <v>0.254279188034624</v>
      </c>
      <c r="AB14" s="32" t="n">
        <f aca="false">AB13*Cases!$B$15+IF(AB5=Cases!$B$32,AB13*(1-Cases!$B$15)*Cases!$B$33,0)</f>
        <v>0.269193604273931</v>
      </c>
      <c r="AC14" s="32" t="n">
        <f aca="false">AC13*Cases!$B$15+IF(AC5=Cases!$B$32,AC13*(1-Cases!$B$15)*Cases!$B$33,0)</f>
        <v>0.283809732188453</v>
      </c>
      <c r="AD14" s="32" t="n">
        <f aca="false">AD13*Cases!$B$15+IF(AD5=Cases!$B$32,AD13*(1-Cases!$B$15)*Cases!$B$33,0)</f>
        <v>0.298133537544684</v>
      </c>
      <c r="AE14" s="32" t="n">
        <f aca="false">AE13*Cases!$B$15+IF(AE5=Cases!$B$32,AE13*(1-Cases!$B$15)*Cases!$B$33,0)</f>
        <v>0.31217086679379</v>
      </c>
      <c r="AF14" s="32" t="n">
        <f aca="false">AF13*Cases!$B$15+IF(AF5=Cases!$B$32,AF13*(1-Cases!$B$15)*Cases!$B$33,0)</f>
        <v>0.325927449457914</v>
      </c>
      <c r="AG14" s="32" t="n">
        <f aca="false">AG13*Cases!$B$15+IF(AG5=Cases!$B$32,AG13*(1-Cases!$B$15)*Cases!$B$33,0)</f>
        <v>0.339408900468756</v>
      </c>
      <c r="AH14" s="32" t="n">
        <f aca="false">AH13*Cases!$B$15+IF(AH5=Cases!$B$32,AH13*(1-Cases!$B$15)*Cases!$B$33,0)</f>
        <v>0.352620722459381</v>
      </c>
      <c r="AI14" s="32" t="n">
        <f aca="false">AI13*Cases!$B$15+IF(AI5=Cases!$B$32,AI13*(1-Cases!$B$15)*Cases!$B$33,0)</f>
        <v>0.365568308010193</v>
      </c>
      <c r="AJ14" s="32" t="n">
        <f aca="false">AJ13*Cases!$B$15+IF(AJ5=Cases!$B$32,AJ13*(1-Cases!$B$15)*Cases!$B$33,0)</f>
        <v>0.378256941849989</v>
      </c>
      <c r="AK14" s="32" t="n">
        <f aca="false">AK13*Cases!$B$15+IF(AK5=Cases!$B$32,AK13*(1-Cases!$B$15)*Cases!$B$33,0)</f>
        <v>0.410691803012989</v>
      </c>
    </row>
    <row r="15" customFormat="false" ht="15" hidden="false" customHeight="true" outlineLevel="0" collapsed="false">
      <c r="A15" s="25" t="s">
        <v>248</v>
      </c>
      <c r="B15" s="30" t="n">
        <f aca="false">IF(B5&gt;Cases!$B$14,INDEX($B30:$AK30,1,MAX(1,B5-Cases!$B$14)),0)</f>
        <v>0</v>
      </c>
      <c r="C15" s="30" t="n">
        <f aca="false">IF(C5&gt;Cases!$B$14,INDEX($B30:$AK30,1,MAX(1,C5-Cases!$B$14)),0)</f>
        <v>0</v>
      </c>
      <c r="D15" s="30" t="n">
        <f aca="false">IF(D5&gt;Cases!$B$14,INDEX($B30:$AK30,1,MAX(1,D5-Cases!$B$14)),0)</f>
        <v>0</v>
      </c>
      <c r="E15" s="30" t="n">
        <f aca="false">IF(E5&gt;Cases!$B$14,INDEX($B30:$AK30,1,MAX(1,E5-Cases!$B$14)),0)</f>
        <v>0</v>
      </c>
      <c r="F15" s="30" t="n">
        <f aca="false">IF(F5&gt;Cases!$B$14,INDEX($B30:$AK30,1,MAX(1,F5-Cases!$B$14)),0)</f>
        <v>0</v>
      </c>
      <c r="G15" s="30" t="n">
        <f aca="false">IF(G5&gt;Cases!$B$14,INDEX($B30:$AK30,1,MAX(1,G5-Cases!$B$14)),0)</f>
        <v>1</v>
      </c>
      <c r="H15" s="30" t="n">
        <f aca="false">IF(H5&gt;Cases!$B$14,INDEX($B30:$AK30,1,MAX(1,H5-Cases!$B$14)),0)</f>
        <v>0</v>
      </c>
      <c r="I15" s="30" t="n">
        <f aca="false">IF(I5&gt;Cases!$B$14,INDEX($B30:$AK30,1,MAX(1,I5-Cases!$B$14)),0)</f>
        <v>1</v>
      </c>
      <c r="J15" s="30" t="n">
        <f aca="false">IF(J5&gt;Cases!$B$14,INDEX($B30:$AK30,1,MAX(1,J5-Cases!$B$14)),0)</f>
        <v>1</v>
      </c>
      <c r="K15" s="30" t="n">
        <f aca="false">IF(K5&gt;Cases!$B$14,INDEX($B30:$AK30,1,MAX(1,K5-Cases!$B$14)),0)</f>
        <v>0</v>
      </c>
      <c r="L15" s="30" t="n">
        <f aca="false">IF(L5&gt;Cases!$B$14,INDEX($B30:$AK30,1,MAX(1,L5-Cases!$B$14)),0)</f>
        <v>1</v>
      </c>
      <c r="M15" s="30" t="n">
        <f aca="false">IF(M5&gt;Cases!$B$14,INDEX($B30:$AK30,1,MAX(1,M5-Cases!$B$14)),0)</f>
        <v>0</v>
      </c>
      <c r="N15" s="30" t="n">
        <f aca="false">IF(N5&gt;Cases!$B$14,INDEX($B30:$AK30,1,MAX(1,N5-Cases!$B$14)),0)</f>
        <v>1</v>
      </c>
      <c r="O15" s="30" t="n">
        <f aca="false">IF(O5&gt;Cases!$B$14,INDEX($B30:$AK30,1,MAX(1,O5-Cases!$B$14)),0)</f>
        <v>1</v>
      </c>
      <c r="P15" s="30" t="n">
        <f aca="false">IF(P5&gt;Cases!$B$14,INDEX($B30:$AK30,1,MAX(1,P5-Cases!$B$14)),0)</f>
        <v>0</v>
      </c>
      <c r="Q15" s="30" t="n">
        <f aca="false">IF(Q5&gt;Cases!$B$14,INDEX($B30:$AK30,1,MAX(1,Q5-Cases!$B$14)),0)</f>
        <v>1</v>
      </c>
      <c r="R15" s="30" t="n">
        <f aca="false">IF(R5&gt;Cases!$B$14,INDEX($B30:$AK30,1,MAX(1,R5-Cases!$B$14)),0)</f>
        <v>1</v>
      </c>
      <c r="S15" s="30" t="n">
        <f aca="false">IF(S5&gt;Cases!$B$14,INDEX($B30:$AK30,1,MAX(1,S5-Cases!$B$14)),0)</f>
        <v>1</v>
      </c>
      <c r="T15" s="30" t="n">
        <f aca="false">IF(T5&gt;Cases!$B$14,INDEX($B30:$AK30,1,MAX(1,T5-Cases!$B$14)),0)</f>
        <v>0</v>
      </c>
      <c r="U15" s="30" t="n">
        <f aca="false">IF(U5&gt;Cases!$B$14,INDEX($B30:$AK30,1,MAX(1,U5-Cases!$B$14)),0)</f>
        <v>1</v>
      </c>
      <c r="V15" s="30" t="n">
        <f aca="false">IF(V5&gt;Cases!$B$14,INDEX($B30:$AK30,1,MAX(1,V5-Cases!$B$14)),0)</f>
        <v>1</v>
      </c>
      <c r="W15" s="30" t="n">
        <f aca="false">IF(W5&gt;Cases!$B$14,INDEX($B30:$AK30,1,MAX(1,W5-Cases!$B$14)),0)</f>
        <v>1</v>
      </c>
      <c r="X15" s="30" t="n">
        <f aca="false">IF(X5&gt;Cases!$B$14,INDEX($B30:$AK30,1,MAX(1,X5-Cases!$B$14)),0)</f>
        <v>1</v>
      </c>
      <c r="Y15" s="30" t="n">
        <f aca="false">IF(Y5&gt;Cases!$B$14,INDEX($B30:$AK30,1,MAX(1,Y5-Cases!$B$14)),0)</f>
        <v>1</v>
      </c>
      <c r="Z15" s="30" t="n">
        <f aca="false">IF(Z5&gt;Cases!$B$14,INDEX($B30:$AK30,1,MAX(1,Z5-Cases!$B$14)),0)</f>
        <v>1</v>
      </c>
      <c r="AA15" s="30" t="n">
        <f aca="false">IF(AA5&gt;Cases!$B$14,INDEX($B30:$AK30,1,MAX(1,AA5-Cases!$B$14)),0)</f>
        <v>1</v>
      </c>
      <c r="AB15" s="30" t="n">
        <f aca="false">IF(AB5&gt;Cases!$B$14,INDEX($B30:$AK30,1,MAX(1,AB5-Cases!$B$14)),0)</f>
        <v>1</v>
      </c>
      <c r="AC15" s="30" t="n">
        <f aca="false">IF(AC5&gt;Cases!$B$14,INDEX($B30:$AK30,1,MAX(1,AC5-Cases!$B$14)),0)</f>
        <v>1</v>
      </c>
      <c r="AD15" s="30" t="n">
        <f aca="false">IF(AD5&gt;Cases!$B$14,INDEX($B30:$AK30,1,MAX(1,AD5-Cases!$B$14)),0)</f>
        <v>1</v>
      </c>
      <c r="AE15" s="30" t="n">
        <f aca="false">IF(AE5&gt;Cases!$B$14,INDEX($B30:$AK30,1,MAX(1,AE5-Cases!$B$14)),0)</f>
        <v>1</v>
      </c>
      <c r="AF15" s="30" t="n">
        <f aca="false">IF(AF5&gt;Cases!$B$14,INDEX($B30:$AK30,1,MAX(1,AF5-Cases!$B$14)),0)</f>
        <v>1</v>
      </c>
      <c r="AG15" s="30" t="n">
        <f aca="false">IF(AG5&gt;Cases!$B$14,INDEX($B30:$AK30,1,MAX(1,AG5-Cases!$B$14)),0)</f>
        <v>1</v>
      </c>
      <c r="AH15" s="30" t="n">
        <f aca="false">IF(AH5&gt;Cases!$B$14,INDEX($B30:$AK30,1,MAX(1,AH5-Cases!$B$14)),0)</f>
        <v>1</v>
      </c>
      <c r="AI15" s="30" t="n">
        <f aca="false">IF(AI5&gt;Cases!$B$14,INDEX($B30:$AK30,1,MAX(1,AI5-Cases!$B$14)),0)</f>
        <v>1</v>
      </c>
      <c r="AJ15" s="30" t="n">
        <f aca="false">IF(AJ5&gt;Cases!$B$14,INDEX($B30:$AK30,1,MAX(1,AJ5-Cases!$B$14)),0)</f>
        <v>2</v>
      </c>
      <c r="AK15" s="30" t="n">
        <f aca="false">IF(AK5&gt;Cases!$B$14,INDEX($B30:$AK30,1,MAX(1,AK5-Cases!$B$14)),0)</f>
        <v>1</v>
      </c>
    </row>
    <row r="16" customFormat="false" ht="15" hidden="false" customHeight="true" outlineLevel="0" collapsed="false">
      <c r="A16" s="25" t="s">
        <v>249</v>
      </c>
      <c r="B16" s="32" t="n">
        <f aca="false">B13-B14</f>
        <v>0</v>
      </c>
      <c r="C16" s="32" t="n">
        <f aca="false">C13-C14</f>
        <v>0</v>
      </c>
      <c r="D16" s="32" t="n">
        <f aca="false">D13-D14</f>
        <v>0</v>
      </c>
      <c r="E16" s="32" t="n">
        <f aca="false">E13-E14</f>
        <v>0</v>
      </c>
      <c r="F16" s="32" t="n">
        <f aca="false">F13-F14</f>
        <v>0</v>
      </c>
      <c r="G16" s="32" t="n">
        <f aca="false">G13-G14</f>
        <v>0</v>
      </c>
      <c r="H16" s="32" t="n">
        <f aca="false">H13-H14</f>
        <v>0.98</v>
      </c>
      <c r="I16" s="32" t="n">
        <f aca="false">I13-I14</f>
        <v>0.9604</v>
      </c>
      <c r="J16" s="32" t="n">
        <f aca="false">J13-J14</f>
        <v>1.921192</v>
      </c>
      <c r="K16" s="32" t="n">
        <f aca="false">K13-K14</f>
        <v>2.86276816</v>
      </c>
      <c r="L16" s="32" t="n">
        <f aca="false">L13-L14</f>
        <v>2.8055127968</v>
      </c>
      <c r="M16" s="32" t="n">
        <f aca="false">M13-M14</f>
        <v>3.729402540864</v>
      </c>
      <c r="N16" s="32" t="n">
        <f aca="false">N13-N14</f>
        <v>3.65481449004672</v>
      </c>
      <c r="O16" s="32" t="n">
        <f aca="false">O13-O14</f>
        <v>4.56171820024579</v>
      </c>
      <c r="P16" s="32" t="n">
        <f aca="false">P13-P14</f>
        <v>5.45048383624087</v>
      </c>
      <c r="Q16" s="32" t="n">
        <f aca="false">Q13-Q14</f>
        <v>5.34147415951605</v>
      </c>
      <c r="R16" s="32" t="n">
        <f aca="false">R13-R14</f>
        <v>6.21464467632573</v>
      </c>
      <c r="S16" s="32" t="n">
        <f aca="false">S13-S14</f>
        <v>7.07035178279922</v>
      </c>
      <c r="T16" s="32" t="n">
        <f aca="false">T13-T14</f>
        <v>7.90894474714323</v>
      </c>
      <c r="U16" s="32" t="n">
        <f aca="false">U13-U14</f>
        <v>7.75076585220037</v>
      </c>
      <c r="V16" s="32" t="n">
        <f aca="false">V13-V14</f>
        <v>8.57575053515636</v>
      </c>
      <c r="W16" s="32" t="n">
        <f aca="false">W13-W14</f>
        <v>9.38423552445323</v>
      </c>
      <c r="X16" s="32" t="n">
        <f aca="false">X13-X14</f>
        <v>10.1765508139642</v>
      </c>
      <c r="Y16" s="32" t="n">
        <f aca="false">Y13-Y14</f>
        <v>10.9530197976849</v>
      </c>
      <c r="Z16" s="32" t="n">
        <f aca="false">Z13-Z14</f>
        <v>11.7139594017312</v>
      </c>
      <c r="AA16" s="32" t="n">
        <f aca="false">AA13-AA14</f>
        <v>12.4596802136966</v>
      </c>
      <c r="AB16" s="32" t="n">
        <f aca="false">AB13-AB14</f>
        <v>13.1904866094226</v>
      </c>
      <c r="AC16" s="32" t="n">
        <f aca="false">AC13-AC14</f>
        <v>13.9066768772342</v>
      </c>
      <c r="AD16" s="32" t="n">
        <f aca="false">AD13-AD14</f>
        <v>14.6085433396895</v>
      </c>
      <c r="AE16" s="32" t="n">
        <f aca="false">AE13-AE14</f>
        <v>15.2963724728957</v>
      </c>
      <c r="AF16" s="32" t="n">
        <f aca="false">AF13-AF14</f>
        <v>15.9704450234378</v>
      </c>
      <c r="AG16" s="32" t="n">
        <f aca="false">AG13-AG14</f>
        <v>16.631036122969</v>
      </c>
      <c r="AH16" s="32" t="n">
        <f aca="false">AH13-AH14</f>
        <v>17.2784154005097</v>
      </c>
      <c r="AI16" s="32" t="n">
        <f aca="false">AI13-AI14</f>
        <v>17.9128470924995</v>
      </c>
      <c r="AJ16" s="32" t="n">
        <f aca="false">AJ13-AJ14</f>
        <v>18.5345901506495</v>
      </c>
      <c r="AK16" s="32" t="n">
        <f aca="false">AK13-AK14</f>
        <v>20.1238983476365</v>
      </c>
    </row>
    <row r="17" customFormat="false" ht="15" hidden="false" customHeight="true" outlineLevel="0" collapsed="false">
      <c r="A17" s="25" t="s">
        <v>250</v>
      </c>
      <c r="B17" s="32" t="n">
        <f aca="false">B16+B15</f>
        <v>0</v>
      </c>
      <c r="C17" s="32" t="n">
        <f aca="false">C16+C15</f>
        <v>0</v>
      </c>
      <c r="D17" s="32" t="n">
        <f aca="false">D16+D15</f>
        <v>0</v>
      </c>
      <c r="E17" s="32" t="n">
        <f aca="false">E16+E15</f>
        <v>0</v>
      </c>
      <c r="F17" s="32" t="n">
        <f aca="false">F16+F15</f>
        <v>0</v>
      </c>
      <c r="G17" s="32" t="n">
        <f aca="false">G16+G15</f>
        <v>1</v>
      </c>
      <c r="H17" s="32" t="n">
        <f aca="false">H16+H15</f>
        <v>0.98</v>
      </c>
      <c r="I17" s="32" t="n">
        <f aca="false">I16+I15</f>
        <v>1.9604</v>
      </c>
      <c r="J17" s="32" t="n">
        <f aca="false">J16+J15</f>
        <v>2.921192</v>
      </c>
      <c r="K17" s="32" t="n">
        <f aca="false">K16+K15</f>
        <v>2.86276816</v>
      </c>
      <c r="L17" s="32" t="n">
        <f aca="false">L16+L15</f>
        <v>3.8055127968</v>
      </c>
      <c r="M17" s="32" t="n">
        <f aca="false">M16+M15</f>
        <v>3.729402540864</v>
      </c>
      <c r="N17" s="32" t="n">
        <f aca="false">N16+N15</f>
        <v>4.65481449004672</v>
      </c>
      <c r="O17" s="32" t="n">
        <f aca="false">O16+O15</f>
        <v>5.56171820024579</v>
      </c>
      <c r="P17" s="32" t="n">
        <f aca="false">P16+P15</f>
        <v>5.45048383624087</v>
      </c>
      <c r="Q17" s="32" t="n">
        <f aca="false">Q16+Q15</f>
        <v>6.34147415951605</v>
      </c>
      <c r="R17" s="32" t="n">
        <f aca="false">R16+R15</f>
        <v>7.21464467632573</v>
      </c>
      <c r="S17" s="32" t="n">
        <f aca="false">S16+S15</f>
        <v>8.07035178279922</v>
      </c>
      <c r="T17" s="32" t="n">
        <f aca="false">T16+T15</f>
        <v>7.90894474714323</v>
      </c>
      <c r="U17" s="32" t="n">
        <f aca="false">U16+U15</f>
        <v>8.75076585220037</v>
      </c>
      <c r="V17" s="32" t="n">
        <f aca="false">V16+V15</f>
        <v>9.57575053515636</v>
      </c>
      <c r="W17" s="32" t="n">
        <f aca="false">W16+W15</f>
        <v>10.3842355244532</v>
      </c>
      <c r="X17" s="32" t="n">
        <f aca="false">X16+X15</f>
        <v>11.1765508139642</v>
      </c>
      <c r="Y17" s="32" t="n">
        <f aca="false">Y16+Y15</f>
        <v>11.9530197976849</v>
      </c>
      <c r="Z17" s="32" t="n">
        <f aca="false">Z16+Z15</f>
        <v>12.7139594017312</v>
      </c>
      <c r="AA17" s="32" t="n">
        <f aca="false">AA16+AA15</f>
        <v>13.4596802136966</v>
      </c>
      <c r="AB17" s="32" t="n">
        <f aca="false">AB16+AB15</f>
        <v>14.1904866094226</v>
      </c>
      <c r="AC17" s="32" t="n">
        <f aca="false">AC16+AC15</f>
        <v>14.9066768772342</v>
      </c>
      <c r="AD17" s="32" t="n">
        <f aca="false">AD16+AD15</f>
        <v>15.6085433396895</v>
      </c>
      <c r="AE17" s="32" t="n">
        <f aca="false">AE16+AE15</f>
        <v>16.2963724728957</v>
      </c>
      <c r="AF17" s="32" t="n">
        <f aca="false">AF16+AF15</f>
        <v>16.9704450234378</v>
      </c>
      <c r="AG17" s="32" t="n">
        <f aca="false">AG16+AG15</f>
        <v>17.631036122969</v>
      </c>
      <c r="AH17" s="32" t="n">
        <f aca="false">AH16+AH15</f>
        <v>18.2784154005097</v>
      </c>
      <c r="AI17" s="32" t="n">
        <f aca="false">AI16+AI15</f>
        <v>18.9128470924995</v>
      </c>
      <c r="AJ17" s="32" t="n">
        <f aca="false">AJ16+AJ15</f>
        <v>20.5345901506495</v>
      </c>
      <c r="AK17" s="32" t="n">
        <f aca="false">AK16+AK15</f>
        <v>21.1238983476365</v>
      </c>
    </row>
    <row r="18" customFormat="false" ht="15" hidden="false" customHeight="true" outlineLevel="0" collapsed="false">
      <c r="A18" s="25" t="s">
        <v>251</v>
      </c>
      <c r="B18" s="32" t="n">
        <f aca="false">B16+B15*Inputs!$B$26</f>
        <v>0</v>
      </c>
      <c r="C18" s="32" t="n">
        <f aca="false">C16+C15*Inputs!$B$26</f>
        <v>0</v>
      </c>
      <c r="D18" s="32" t="n">
        <f aca="false">D16+D15*Inputs!$B$26</f>
        <v>0</v>
      </c>
      <c r="E18" s="32" t="n">
        <f aca="false">E16+E15*Inputs!$B$26</f>
        <v>0</v>
      </c>
      <c r="F18" s="32" t="n">
        <f aca="false">F16+F15*Inputs!$B$26</f>
        <v>0</v>
      </c>
      <c r="G18" s="32" t="n">
        <f aca="false">G16+G15*Inputs!$B$26</f>
        <v>0.5</v>
      </c>
      <c r="H18" s="32" t="n">
        <f aca="false">H16+H15*Inputs!$B$26</f>
        <v>0.98</v>
      </c>
      <c r="I18" s="32" t="n">
        <f aca="false">I16+I15*Inputs!$B$26</f>
        <v>1.4604</v>
      </c>
      <c r="J18" s="32" t="n">
        <f aca="false">J16+J15*Inputs!$B$26</f>
        <v>2.421192</v>
      </c>
      <c r="K18" s="32" t="n">
        <f aca="false">K16+K15*Inputs!$B$26</f>
        <v>2.86276816</v>
      </c>
      <c r="L18" s="32" t="n">
        <f aca="false">L16+L15*Inputs!$B$26</f>
        <v>3.3055127968</v>
      </c>
      <c r="M18" s="32" t="n">
        <f aca="false">M16+M15*Inputs!$B$26</f>
        <v>3.729402540864</v>
      </c>
      <c r="N18" s="32" t="n">
        <f aca="false">N16+N15*Inputs!$B$26</f>
        <v>4.15481449004672</v>
      </c>
      <c r="O18" s="32" t="n">
        <f aca="false">O16+O15*Inputs!$B$26</f>
        <v>5.06171820024579</v>
      </c>
      <c r="P18" s="32" t="n">
        <f aca="false">P16+P15*Inputs!$B$26</f>
        <v>5.45048383624087</v>
      </c>
      <c r="Q18" s="32" t="n">
        <f aca="false">Q16+Q15*Inputs!$B$26</f>
        <v>5.84147415951605</v>
      </c>
      <c r="R18" s="32" t="n">
        <f aca="false">R16+R15*Inputs!$B$26</f>
        <v>6.71464467632573</v>
      </c>
      <c r="S18" s="32" t="n">
        <f aca="false">S16+S15*Inputs!$B$26</f>
        <v>7.57035178279922</v>
      </c>
      <c r="T18" s="32" t="n">
        <f aca="false">T16+T15*Inputs!$B$26</f>
        <v>7.90894474714323</v>
      </c>
      <c r="U18" s="32" t="n">
        <f aca="false">U16+U15*Inputs!$B$26</f>
        <v>8.25076585220037</v>
      </c>
      <c r="V18" s="32" t="n">
        <f aca="false">V16+V15*Inputs!$B$26</f>
        <v>9.07575053515636</v>
      </c>
      <c r="W18" s="32" t="n">
        <f aca="false">W16+W15*Inputs!$B$26</f>
        <v>9.88423552445323</v>
      </c>
      <c r="X18" s="32" t="n">
        <f aca="false">X16+X15*Inputs!$B$26</f>
        <v>10.6765508139642</v>
      </c>
      <c r="Y18" s="32" t="n">
        <f aca="false">Y16+Y15*Inputs!$B$26</f>
        <v>11.4530197976849</v>
      </c>
      <c r="Z18" s="32" t="n">
        <f aca="false">Z16+Z15*Inputs!$B$26</f>
        <v>12.2139594017312</v>
      </c>
      <c r="AA18" s="32" t="n">
        <f aca="false">AA16+AA15*Inputs!$B$26</f>
        <v>12.9596802136966</v>
      </c>
      <c r="AB18" s="32" t="n">
        <f aca="false">AB16+AB15*Inputs!$B$26</f>
        <v>13.6904866094226</v>
      </c>
      <c r="AC18" s="32" t="n">
        <f aca="false">AC16+AC15*Inputs!$B$26</f>
        <v>14.4066768772342</v>
      </c>
      <c r="AD18" s="32" t="n">
        <f aca="false">AD16+AD15*Inputs!$B$26</f>
        <v>15.1085433396895</v>
      </c>
      <c r="AE18" s="32" t="n">
        <f aca="false">AE16+AE15*Inputs!$B$26</f>
        <v>15.7963724728957</v>
      </c>
      <c r="AF18" s="32" t="n">
        <f aca="false">AF16+AF15*Inputs!$B$26</f>
        <v>16.4704450234378</v>
      </c>
      <c r="AG18" s="32" t="n">
        <f aca="false">AG16+AG15*Inputs!$B$26</f>
        <v>17.131036122969</v>
      </c>
      <c r="AH18" s="32" t="n">
        <f aca="false">AH16+AH15*Inputs!$B$26</f>
        <v>17.7784154005097</v>
      </c>
      <c r="AI18" s="32" t="n">
        <f aca="false">AI16+AI15*Inputs!$B$26</f>
        <v>18.4128470924995</v>
      </c>
      <c r="AJ18" s="32" t="n">
        <f aca="false">AJ16+AJ15*Inputs!$B$26</f>
        <v>19.5345901506495</v>
      </c>
      <c r="AK18" s="32" t="n">
        <f aca="false">AK16+AK15*Inputs!$B$26</f>
        <v>20.6238983476365</v>
      </c>
    </row>
    <row r="19" customFormat="false" ht="15" hidden="false" customHeight="true" outlineLevel="0" collapsed="false">
      <c r="A19" s="25" t="s">
        <v>252</v>
      </c>
      <c r="B19" s="32" t="n">
        <f aca="false">B17</f>
        <v>0</v>
      </c>
      <c r="C19" s="32" t="n">
        <f aca="false">C17</f>
        <v>0</v>
      </c>
      <c r="D19" s="32" t="n">
        <f aca="false">D17</f>
        <v>0</v>
      </c>
      <c r="E19" s="32" t="n">
        <f aca="false">E17</f>
        <v>0</v>
      </c>
      <c r="F19" s="32" t="n">
        <f aca="false">F17</f>
        <v>0</v>
      </c>
      <c r="G19" s="32" t="n">
        <f aca="false">G17</f>
        <v>1</v>
      </c>
      <c r="H19" s="32" t="n">
        <f aca="false">H17</f>
        <v>0.98</v>
      </c>
      <c r="I19" s="32" t="n">
        <f aca="false">I17</f>
        <v>1.9604</v>
      </c>
      <c r="J19" s="32" t="n">
        <f aca="false">J17</f>
        <v>2.921192</v>
      </c>
      <c r="K19" s="32" t="n">
        <f aca="false">K17</f>
        <v>2.86276816</v>
      </c>
      <c r="L19" s="32" t="n">
        <f aca="false">L17</f>
        <v>3.8055127968</v>
      </c>
      <c r="M19" s="32" t="n">
        <f aca="false">M17</f>
        <v>3.729402540864</v>
      </c>
      <c r="N19" s="32" t="n">
        <f aca="false">N17</f>
        <v>4.65481449004672</v>
      </c>
      <c r="O19" s="32" t="n">
        <f aca="false">O17</f>
        <v>5.56171820024579</v>
      </c>
      <c r="P19" s="32" t="n">
        <f aca="false">P17</f>
        <v>5.45048383624087</v>
      </c>
      <c r="Q19" s="32" t="n">
        <f aca="false">Q17</f>
        <v>6.34147415951605</v>
      </c>
      <c r="R19" s="32" t="n">
        <f aca="false">R17</f>
        <v>7.21464467632573</v>
      </c>
      <c r="S19" s="32" t="n">
        <f aca="false">S17</f>
        <v>8.07035178279922</v>
      </c>
      <c r="T19" s="32" t="n">
        <f aca="false">T17</f>
        <v>7.90894474714323</v>
      </c>
      <c r="U19" s="32" t="n">
        <f aca="false">U17</f>
        <v>8.75076585220037</v>
      </c>
      <c r="V19" s="32" t="n">
        <f aca="false">V17</f>
        <v>9.57575053515636</v>
      </c>
      <c r="W19" s="32" t="n">
        <f aca="false">W17</f>
        <v>10.3842355244532</v>
      </c>
      <c r="X19" s="32" t="n">
        <f aca="false">X17</f>
        <v>11.1765508139642</v>
      </c>
      <c r="Y19" s="32" t="n">
        <f aca="false">Y17</f>
        <v>11.9530197976849</v>
      </c>
      <c r="Z19" s="32" t="n">
        <f aca="false">Z17</f>
        <v>12.7139594017312</v>
      </c>
      <c r="AA19" s="32" t="n">
        <f aca="false">AA17</f>
        <v>13.4596802136966</v>
      </c>
      <c r="AB19" s="32" t="n">
        <f aca="false">AB17</f>
        <v>14.1904866094226</v>
      </c>
      <c r="AC19" s="32" t="n">
        <f aca="false">AC17</f>
        <v>14.9066768772342</v>
      </c>
      <c r="AD19" s="32" t="n">
        <f aca="false">AD17</f>
        <v>15.6085433396895</v>
      </c>
      <c r="AE19" s="32" t="n">
        <f aca="false">AE17</f>
        <v>16.2963724728957</v>
      </c>
      <c r="AF19" s="32" t="n">
        <f aca="false">AF17</f>
        <v>16.9704450234378</v>
      </c>
      <c r="AG19" s="32" t="n">
        <f aca="false">AG17</f>
        <v>17.631036122969</v>
      </c>
      <c r="AH19" s="32" t="n">
        <f aca="false">AH17</f>
        <v>18.2784154005097</v>
      </c>
      <c r="AI19" s="32" t="n">
        <f aca="false">AI17</f>
        <v>18.9128470924995</v>
      </c>
      <c r="AJ19" s="32" t="n">
        <f aca="false">AJ17</f>
        <v>20.5345901506495</v>
      </c>
      <c r="AK19" s="32" t="n">
        <f aca="false">AK17</f>
        <v>21.1238983476365</v>
      </c>
    </row>
    <row r="20" customFormat="false" ht="15" hidden="false" customHeight="true" outlineLevel="0" collapsed="false">
      <c r="A20" s="25" t="s">
        <v>253</v>
      </c>
      <c r="B20" s="32" t="n">
        <f aca="false">B19*(Cases!$B$18+2*Cases!$B$19+Cases!$B$20)</f>
        <v>0</v>
      </c>
      <c r="C20" s="32" t="n">
        <f aca="false">C19*(Cases!$B$18+2*Cases!$B$19+Cases!$B$20)</f>
        <v>0</v>
      </c>
      <c r="D20" s="32" t="n">
        <f aca="false">D19*(Cases!$B$18+2*Cases!$B$19+Cases!$B$20)</f>
        <v>0</v>
      </c>
      <c r="E20" s="32" t="n">
        <f aca="false">E19*(Cases!$B$18+2*Cases!$B$19+Cases!$B$20)</f>
        <v>0</v>
      </c>
      <c r="F20" s="32" t="n">
        <f aca="false">F19*(Cases!$B$18+2*Cases!$B$19+Cases!$B$20)</f>
        <v>0</v>
      </c>
      <c r="G20" s="32" t="n">
        <f aca="false">G19*(Cases!$B$18+2*Cases!$B$19+Cases!$B$20)</f>
        <v>1.2</v>
      </c>
      <c r="H20" s="32" t="n">
        <f aca="false">H19*(Cases!$B$18+2*Cases!$B$19+Cases!$B$20)</f>
        <v>1.176</v>
      </c>
      <c r="I20" s="32" t="n">
        <f aca="false">I19*(Cases!$B$18+2*Cases!$B$19+Cases!$B$20)</f>
        <v>2.35248</v>
      </c>
      <c r="J20" s="32" t="n">
        <f aca="false">J19*(Cases!$B$18+2*Cases!$B$19+Cases!$B$20)</f>
        <v>3.5054304</v>
      </c>
      <c r="K20" s="32" t="n">
        <f aca="false">K19*(Cases!$B$18+2*Cases!$B$19+Cases!$B$20)</f>
        <v>3.435321792</v>
      </c>
      <c r="L20" s="32" t="n">
        <f aca="false">L19*(Cases!$B$18+2*Cases!$B$19+Cases!$B$20)</f>
        <v>4.56661535616</v>
      </c>
      <c r="M20" s="32" t="n">
        <f aca="false">M19*(Cases!$B$18+2*Cases!$B$19+Cases!$B$20)</f>
        <v>4.4752830490368</v>
      </c>
      <c r="N20" s="32" t="n">
        <f aca="false">N19*(Cases!$B$18+2*Cases!$B$19+Cases!$B$20)</f>
        <v>5.58577738805607</v>
      </c>
      <c r="O20" s="32" t="n">
        <f aca="false">O19*(Cases!$B$18+2*Cases!$B$19+Cases!$B$20)</f>
        <v>6.67406184029494</v>
      </c>
      <c r="P20" s="32" t="n">
        <f aca="false">P19*(Cases!$B$18+2*Cases!$B$19+Cases!$B$20)</f>
        <v>6.54058060348905</v>
      </c>
      <c r="Q20" s="32" t="n">
        <f aca="false">Q19*(Cases!$B$18+2*Cases!$B$19+Cases!$B$20)</f>
        <v>7.60976899141926</v>
      </c>
      <c r="R20" s="32" t="n">
        <f aca="false">R19*(Cases!$B$18+2*Cases!$B$19+Cases!$B$20)</f>
        <v>8.65757361159088</v>
      </c>
      <c r="S20" s="32" t="n">
        <f aca="false">S19*(Cases!$B$18+2*Cases!$B$19+Cases!$B$20)</f>
        <v>9.68442213935906</v>
      </c>
      <c r="T20" s="32" t="n">
        <f aca="false">T19*(Cases!$B$18+2*Cases!$B$19+Cases!$B$20)</f>
        <v>9.49073369657188</v>
      </c>
      <c r="U20" s="32" t="n">
        <f aca="false">U19*(Cases!$B$18+2*Cases!$B$19+Cases!$B$20)</f>
        <v>10.5009190226404</v>
      </c>
      <c r="V20" s="32" t="n">
        <f aca="false">V19*(Cases!$B$18+2*Cases!$B$19+Cases!$B$20)</f>
        <v>11.4909006421876</v>
      </c>
      <c r="W20" s="32" t="n">
        <f aca="false">W19*(Cases!$B$18+2*Cases!$B$19+Cases!$B$20)</f>
        <v>12.4610826293439</v>
      </c>
      <c r="X20" s="32" t="n">
        <f aca="false">X19*(Cases!$B$18+2*Cases!$B$19+Cases!$B$20)</f>
        <v>13.411860976757</v>
      </c>
      <c r="Y20" s="32" t="n">
        <f aca="false">Y19*(Cases!$B$18+2*Cases!$B$19+Cases!$B$20)</f>
        <v>14.3436237572219</v>
      </c>
      <c r="Z20" s="32" t="n">
        <f aca="false">Z19*(Cases!$B$18+2*Cases!$B$19+Cases!$B$20)</f>
        <v>15.2567512820774</v>
      </c>
      <c r="AA20" s="32" t="n">
        <f aca="false">AA19*(Cases!$B$18+2*Cases!$B$19+Cases!$B$20)</f>
        <v>16.1516162564359</v>
      </c>
      <c r="AB20" s="32" t="n">
        <f aca="false">AB19*(Cases!$B$18+2*Cases!$B$19+Cases!$B$20)</f>
        <v>17.0285839313072</v>
      </c>
      <c r="AC20" s="32" t="n">
        <f aca="false">AC19*(Cases!$B$18+2*Cases!$B$19+Cases!$B$20)</f>
        <v>17.888012252681</v>
      </c>
      <c r="AD20" s="32" t="n">
        <f aca="false">AD19*(Cases!$B$18+2*Cases!$B$19+Cases!$B$20)</f>
        <v>18.7302520076274</v>
      </c>
      <c r="AE20" s="32" t="n">
        <f aca="false">AE19*(Cases!$B$18+2*Cases!$B$19+Cases!$B$20)</f>
        <v>19.5556469674749</v>
      </c>
      <c r="AF20" s="32" t="n">
        <f aca="false">AF19*(Cases!$B$18+2*Cases!$B$19+Cases!$B$20)</f>
        <v>20.3645340281254</v>
      </c>
      <c r="AG20" s="32" t="n">
        <f aca="false">AG19*(Cases!$B$18+2*Cases!$B$19+Cases!$B$20)</f>
        <v>21.1572433475628</v>
      </c>
      <c r="AH20" s="32" t="n">
        <f aca="false">AH19*(Cases!$B$18+2*Cases!$B$19+Cases!$B$20)</f>
        <v>21.9340984806116</v>
      </c>
      <c r="AI20" s="32" t="n">
        <f aca="false">AI19*(Cases!$B$18+2*Cases!$B$19+Cases!$B$20)</f>
        <v>22.6954165109994</v>
      </c>
      <c r="AJ20" s="32" t="n">
        <f aca="false">AJ19*(Cases!$B$18+2*Cases!$B$19+Cases!$B$20)</f>
        <v>24.6415081807794</v>
      </c>
      <c r="AK20" s="32" t="n">
        <f aca="false">AK19*(Cases!$B$18+2*Cases!$B$19+Cases!$B$20)</f>
        <v>25.3486780171638</v>
      </c>
    </row>
    <row r="21" customFormat="false" ht="15" hidden="false" customHeight="true" outlineLevel="0" collapsed="false">
      <c r="A21" s="25" t="s">
        <v>254</v>
      </c>
      <c r="B21" s="30" t="n">
        <f aca="false">(Cases!$B$18*Offers!$B$6+Cases!$B$19*Offers!$B$7+Cases!$B$20*Offers!$B$8)*Cases!$B$16</f>
        <v>1124.775</v>
      </c>
      <c r="C21" s="30" t="n">
        <f aca="false">(Cases!$B$18*Offers!$B$6+Cases!$B$19*Offers!$B$7+Cases!$B$20*Offers!$B$8)*Cases!$B$16</f>
        <v>1124.775</v>
      </c>
      <c r="D21" s="30" t="n">
        <f aca="false">(Cases!$B$18*Offers!$B$6+Cases!$B$19*Offers!$B$7+Cases!$B$20*Offers!$B$8)*Cases!$B$16</f>
        <v>1124.775</v>
      </c>
      <c r="E21" s="30" t="n">
        <f aca="false">(Cases!$B$18*Offers!$B$6+Cases!$B$19*Offers!$B$7+Cases!$B$20*Offers!$B$8)*Cases!$B$16</f>
        <v>1124.775</v>
      </c>
      <c r="F21" s="30" t="n">
        <f aca="false">(Cases!$B$18*Offers!$B$6+Cases!$B$19*Offers!$B$7+Cases!$B$20*Offers!$B$8)*Cases!$B$16</f>
        <v>1124.775</v>
      </c>
      <c r="G21" s="30" t="n">
        <f aca="false">(Cases!$B$18*Offers!$B$6+Cases!$B$19*Offers!$B$7+Cases!$B$20*Offers!$B$8)*Cases!$B$16</f>
        <v>1124.775</v>
      </c>
      <c r="H21" s="30" t="n">
        <f aca="false">(Cases!$B$18*Offers!$B$6+Cases!$B$19*Offers!$B$7+Cases!$B$20*Offers!$B$8)*Cases!$B$16</f>
        <v>1124.775</v>
      </c>
      <c r="I21" s="30" t="n">
        <f aca="false">(Cases!$B$18*Offers!$B$6+Cases!$B$19*Offers!$B$7+Cases!$B$20*Offers!$B$8)*Cases!$B$16</f>
        <v>1124.775</v>
      </c>
      <c r="J21" s="30" t="n">
        <f aca="false">(Cases!$B$18*Offers!$B$6+Cases!$B$19*Offers!$B$7+Cases!$B$20*Offers!$B$8)*Cases!$B$16</f>
        <v>1124.775</v>
      </c>
      <c r="K21" s="30" t="n">
        <f aca="false">(Cases!$B$18*Offers!$B$6+Cases!$B$19*Offers!$B$7+Cases!$B$20*Offers!$B$8)*Cases!$B$16</f>
        <v>1124.775</v>
      </c>
      <c r="L21" s="30" t="n">
        <f aca="false">(Cases!$B$18*Offers!$B$6+Cases!$B$19*Offers!$B$7+Cases!$B$20*Offers!$B$8)*Cases!$B$16</f>
        <v>1124.775</v>
      </c>
      <c r="M21" s="30" t="n">
        <f aca="false">(Cases!$B$18*Offers!$B$6+Cases!$B$19*Offers!$B$7+Cases!$B$20*Offers!$B$8)*Cases!$B$16</f>
        <v>1124.775</v>
      </c>
      <c r="N21" s="30" t="n">
        <f aca="false">(Cases!$B$18*Offers!$B$6+Cases!$B$19*Offers!$B$7+Cases!$B$20*Offers!$B$8)*Cases!$B$16</f>
        <v>1124.775</v>
      </c>
      <c r="O21" s="30" t="n">
        <f aca="false">(Cases!$B$18*Offers!$B$6+Cases!$B$19*Offers!$B$7+Cases!$B$20*Offers!$B$8)*Cases!$B$16</f>
        <v>1124.775</v>
      </c>
      <c r="P21" s="30" t="n">
        <f aca="false">(Cases!$B$18*Offers!$B$6+Cases!$B$19*Offers!$B$7+Cases!$B$20*Offers!$B$8)*Cases!$B$16</f>
        <v>1124.775</v>
      </c>
      <c r="Q21" s="30" t="n">
        <f aca="false">(Cases!$B$18*Offers!$B$6+Cases!$B$19*Offers!$B$7+Cases!$B$20*Offers!$B$8)*Cases!$B$16</f>
        <v>1124.775</v>
      </c>
      <c r="R21" s="30" t="n">
        <f aca="false">(Cases!$B$18*Offers!$B$6+Cases!$B$19*Offers!$B$7+Cases!$B$20*Offers!$B$8)*Cases!$B$16</f>
        <v>1124.775</v>
      </c>
      <c r="S21" s="30" t="n">
        <f aca="false">(Cases!$B$18*Offers!$B$6+Cases!$B$19*Offers!$B$7+Cases!$B$20*Offers!$B$8)*Cases!$B$16</f>
        <v>1124.775</v>
      </c>
      <c r="T21" s="30" t="n">
        <f aca="false">(Cases!$B$18*Offers!$B$6+Cases!$B$19*Offers!$B$7+Cases!$B$20*Offers!$B$8)*Cases!$B$16</f>
        <v>1124.775</v>
      </c>
      <c r="U21" s="30" t="n">
        <f aca="false">(Cases!$B$18*Offers!$B$6+Cases!$B$19*Offers!$B$7+Cases!$B$20*Offers!$B$8)*Cases!$B$16</f>
        <v>1124.775</v>
      </c>
      <c r="V21" s="30" t="n">
        <f aca="false">(Cases!$B$18*Offers!$B$6+Cases!$B$19*Offers!$B$7+Cases!$B$20*Offers!$B$8)*Cases!$B$16</f>
        <v>1124.775</v>
      </c>
      <c r="W21" s="30" t="n">
        <f aca="false">(Cases!$B$18*Offers!$B$6+Cases!$B$19*Offers!$B$7+Cases!$B$20*Offers!$B$8)*Cases!$B$16</f>
        <v>1124.775</v>
      </c>
      <c r="X21" s="30" t="n">
        <f aca="false">(Cases!$B$18*Offers!$B$6+Cases!$B$19*Offers!$B$7+Cases!$B$20*Offers!$B$8)*Cases!$B$16</f>
        <v>1124.775</v>
      </c>
      <c r="Y21" s="30" t="n">
        <f aca="false">(Cases!$B$18*Offers!$B$6+Cases!$B$19*Offers!$B$7+Cases!$B$20*Offers!$B$8)*Cases!$B$16</f>
        <v>1124.775</v>
      </c>
      <c r="Z21" s="30" t="n">
        <f aca="false">(Cases!$B$18*Offers!$B$6+Cases!$B$19*Offers!$B$7+Cases!$B$20*Offers!$B$8)*Cases!$B$16</f>
        <v>1124.775</v>
      </c>
      <c r="AA21" s="30" t="n">
        <f aca="false">(Cases!$B$18*Offers!$B$6+Cases!$B$19*Offers!$B$7+Cases!$B$20*Offers!$B$8)*Cases!$B$16</f>
        <v>1124.775</v>
      </c>
      <c r="AB21" s="30" t="n">
        <f aca="false">(Cases!$B$18*Offers!$B$6+Cases!$B$19*Offers!$B$7+Cases!$B$20*Offers!$B$8)*Cases!$B$16</f>
        <v>1124.775</v>
      </c>
      <c r="AC21" s="30" t="n">
        <f aca="false">(Cases!$B$18*Offers!$B$6+Cases!$B$19*Offers!$B$7+Cases!$B$20*Offers!$B$8)*Cases!$B$16</f>
        <v>1124.775</v>
      </c>
      <c r="AD21" s="30" t="n">
        <f aca="false">(Cases!$B$18*Offers!$B$6+Cases!$B$19*Offers!$B$7+Cases!$B$20*Offers!$B$8)*Cases!$B$16</f>
        <v>1124.775</v>
      </c>
      <c r="AE21" s="30" t="n">
        <f aca="false">(Cases!$B$18*Offers!$B$6+Cases!$B$19*Offers!$B$7+Cases!$B$20*Offers!$B$8)*Cases!$B$16</f>
        <v>1124.775</v>
      </c>
      <c r="AF21" s="30" t="n">
        <f aca="false">(Cases!$B$18*Offers!$B$6+Cases!$B$19*Offers!$B$7+Cases!$B$20*Offers!$B$8)*Cases!$B$16</f>
        <v>1124.775</v>
      </c>
      <c r="AG21" s="30" t="n">
        <f aca="false">(Cases!$B$18*Offers!$B$6+Cases!$B$19*Offers!$B$7+Cases!$B$20*Offers!$B$8)*Cases!$B$16</f>
        <v>1124.775</v>
      </c>
      <c r="AH21" s="30" t="n">
        <f aca="false">(Cases!$B$18*Offers!$B$6+Cases!$B$19*Offers!$B$7+Cases!$B$20*Offers!$B$8)*Cases!$B$16</f>
        <v>1124.775</v>
      </c>
      <c r="AI21" s="30" t="n">
        <f aca="false">(Cases!$B$18*Offers!$B$6+Cases!$B$19*Offers!$B$7+Cases!$B$20*Offers!$B$8)*Cases!$B$16</f>
        <v>1124.775</v>
      </c>
      <c r="AJ21" s="30" t="n">
        <f aca="false">(Cases!$B$18*Offers!$B$6+Cases!$B$19*Offers!$B$7+Cases!$B$20*Offers!$B$8)*Cases!$B$16</f>
        <v>1124.775</v>
      </c>
      <c r="AK21" s="30" t="n">
        <f aca="false">(Cases!$B$18*Offers!$B$6+Cases!$B$19*Offers!$B$7+Cases!$B$20*Offers!$B$8)*Cases!$B$16</f>
        <v>1124.775</v>
      </c>
    </row>
    <row r="22" customFormat="false" ht="15" hidden="false" customHeight="true" outlineLevel="0" collapsed="false">
      <c r="A22" s="25" t="s">
        <v>255</v>
      </c>
      <c r="B22" s="30" t="n">
        <f aca="false">Cases!$B$21*Offers!$B$9*Cases!$B$16</f>
        <v>525</v>
      </c>
      <c r="C22" s="30" t="n">
        <f aca="false">Cases!$B$21*Offers!$B$9*Cases!$B$16</f>
        <v>525</v>
      </c>
      <c r="D22" s="30" t="n">
        <f aca="false">Cases!$B$21*Offers!$B$9*Cases!$B$16</f>
        <v>525</v>
      </c>
      <c r="E22" s="30" t="n">
        <f aca="false">Cases!$B$21*Offers!$B$9*Cases!$B$16</f>
        <v>525</v>
      </c>
      <c r="F22" s="30" t="n">
        <f aca="false">Cases!$B$21*Offers!$B$9*Cases!$B$16</f>
        <v>525</v>
      </c>
      <c r="G22" s="30" t="n">
        <f aca="false">Cases!$B$21*Offers!$B$9*Cases!$B$16</f>
        <v>525</v>
      </c>
      <c r="H22" s="30" t="n">
        <f aca="false">Cases!$B$21*Offers!$B$9*Cases!$B$16</f>
        <v>525</v>
      </c>
      <c r="I22" s="30" t="n">
        <f aca="false">Cases!$B$21*Offers!$B$9*Cases!$B$16</f>
        <v>525</v>
      </c>
      <c r="J22" s="30" t="n">
        <f aca="false">Cases!$B$21*Offers!$B$9*Cases!$B$16</f>
        <v>525</v>
      </c>
      <c r="K22" s="30" t="n">
        <f aca="false">Cases!$B$21*Offers!$B$9*Cases!$B$16</f>
        <v>525</v>
      </c>
      <c r="L22" s="30" t="n">
        <f aca="false">Cases!$B$21*Offers!$B$9*Cases!$B$16</f>
        <v>525</v>
      </c>
      <c r="M22" s="30" t="n">
        <f aca="false">Cases!$B$21*Offers!$B$9*Cases!$B$16</f>
        <v>525</v>
      </c>
      <c r="N22" s="30" t="n">
        <f aca="false">Cases!$B$21*Offers!$B$9*Cases!$B$16</f>
        <v>525</v>
      </c>
      <c r="O22" s="30" t="n">
        <f aca="false">Cases!$B$21*Offers!$B$9*Cases!$B$16</f>
        <v>525</v>
      </c>
      <c r="P22" s="30" t="n">
        <f aca="false">Cases!$B$21*Offers!$B$9*Cases!$B$16</f>
        <v>525</v>
      </c>
      <c r="Q22" s="30" t="n">
        <f aca="false">Cases!$B$21*Offers!$B$9*Cases!$B$16</f>
        <v>525</v>
      </c>
      <c r="R22" s="30" t="n">
        <f aca="false">Cases!$B$21*Offers!$B$9*Cases!$B$16</f>
        <v>525</v>
      </c>
      <c r="S22" s="30" t="n">
        <f aca="false">Cases!$B$21*Offers!$B$9*Cases!$B$16</f>
        <v>525</v>
      </c>
      <c r="T22" s="30" t="n">
        <f aca="false">Cases!$B$21*Offers!$B$9*Cases!$B$16</f>
        <v>525</v>
      </c>
      <c r="U22" s="30" t="n">
        <f aca="false">Cases!$B$21*Offers!$B$9*Cases!$B$16</f>
        <v>525</v>
      </c>
      <c r="V22" s="30" t="n">
        <f aca="false">Cases!$B$21*Offers!$B$9*Cases!$B$16</f>
        <v>525</v>
      </c>
      <c r="W22" s="30" t="n">
        <f aca="false">Cases!$B$21*Offers!$B$9*Cases!$B$16</f>
        <v>525</v>
      </c>
      <c r="X22" s="30" t="n">
        <f aca="false">Cases!$B$21*Offers!$B$9*Cases!$B$16</f>
        <v>525</v>
      </c>
      <c r="Y22" s="30" t="n">
        <f aca="false">Cases!$B$21*Offers!$B$9*Cases!$B$16</f>
        <v>525</v>
      </c>
      <c r="Z22" s="30" t="n">
        <f aca="false">Cases!$B$21*Offers!$B$9*Cases!$B$16</f>
        <v>525</v>
      </c>
      <c r="AA22" s="30" t="n">
        <f aca="false">Cases!$B$21*Offers!$B$9*Cases!$B$16</f>
        <v>525</v>
      </c>
      <c r="AB22" s="30" t="n">
        <f aca="false">Cases!$B$21*Offers!$B$9*Cases!$B$16</f>
        <v>525</v>
      </c>
      <c r="AC22" s="30" t="n">
        <f aca="false">Cases!$B$21*Offers!$B$9*Cases!$B$16</f>
        <v>525</v>
      </c>
      <c r="AD22" s="30" t="n">
        <f aca="false">Cases!$B$21*Offers!$B$9*Cases!$B$16</f>
        <v>525</v>
      </c>
      <c r="AE22" s="30" t="n">
        <f aca="false">Cases!$B$21*Offers!$B$9*Cases!$B$16</f>
        <v>525</v>
      </c>
      <c r="AF22" s="30" t="n">
        <f aca="false">Cases!$B$21*Offers!$B$9*Cases!$B$16</f>
        <v>525</v>
      </c>
      <c r="AG22" s="30" t="n">
        <f aca="false">Cases!$B$21*Offers!$B$9*Cases!$B$16</f>
        <v>525</v>
      </c>
      <c r="AH22" s="30" t="n">
        <f aca="false">Cases!$B$21*Offers!$B$9*Cases!$B$16</f>
        <v>525</v>
      </c>
      <c r="AI22" s="30" t="n">
        <f aca="false">Cases!$B$21*Offers!$B$9*Cases!$B$16</f>
        <v>525</v>
      </c>
      <c r="AJ22" s="30" t="n">
        <f aca="false">Cases!$B$21*Offers!$B$9*Cases!$B$16</f>
        <v>525</v>
      </c>
      <c r="AK22" s="30" t="n">
        <f aca="false">Cases!$B$21*Offers!$B$9*Cases!$B$16</f>
        <v>525</v>
      </c>
    </row>
    <row r="23" customFormat="false" ht="15" hidden="false" customHeight="true" outlineLevel="0" collapsed="false">
      <c r="A23" s="25" t="s">
        <v>256</v>
      </c>
      <c r="B23" s="32" t="n">
        <f aca="false">Cases!$B$18*Offers!$D$6+Cases!$B$19*Offers!$D$7+Cases!$B$20*Offers!$D$8+Cases!$B$24+Cases!$B$21*Offers!$D$9</f>
        <v>8.2</v>
      </c>
      <c r="C23" s="32" t="n">
        <f aca="false">Cases!$B$18*Offers!$D$6+Cases!$B$19*Offers!$D$7+Cases!$B$20*Offers!$D$8+Cases!$B$24+Cases!$B$21*Offers!$D$9</f>
        <v>8.2</v>
      </c>
      <c r="D23" s="32" t="n">
        <f aca="false">Cases!$B$18*Offers!$D$6+Cases!$B$19*Offers!$D$7+Cases!$B$20*Offers!$D$8+Cases!$B$24+Cases!$B$21*Offers!$D$9</f>
        <v>8.2</v>
      </c>
      <c r="E23" s="32" t="n">
        <f aca="false">Cases!$B$18*Offers!$D$6+Cases!$B$19*Offers!$D$7+Cases!$B$20*Offers!$D$8+Cases!$B$24+Cases!$B$21*Offers!$D$9</f>
        <v>8.2</v>
      </c>
      <c r="F23" s="32" t="n">
        <f aca="false">Cases!$B$18*Offers!$D$6+Cases!$B$19*Offers!$D$7+Cases!$B$20*Offers!$D$8+Cases!$B$24+Cases!$B$21*Offers!$D$9</f>
        <v>8.2</v>
      </c>
      <c r="G23" s="32" t="n">
        <f aca="false">Cases!$B$18*Offers!$D$6+Cases!$B$19*Offers!$D$7+Cases!$B$20*Offers!$D$8+Cases!$B$24+Cases!$B$21*Offers!$D$9</f>
        <v>8.2</v>
      </c>
      <c r="H23" s="32" t="n">
        <f aca="false">Cases!$B$18*Offers!$D$6+Cases!$B$19*Offers!$D$7+Cases!$B$20*Offers!$D$8+Cases!$B$24+Cases!$B$21*Offers!$D$9</f>
        <v>8.2</v>
      </c>
      <c r="I23" s="32" t="n">
        <f aca="false">Cases!$B$18*Offers!$D$6+Cases!$B$19*Offers!$D$7+Cases!$B$20*Offers!$D$8+Cases!$B$24+Cases!$B$21*Offers!$D$9</f>
        <v>8.2</v>
      </c>
      <c r="J23" s="32" t="n">
        <f aca="false">Cases!$B$18*Offers!$D$6+Cases!$B$19*Offers!$D$7+Cases!$B$20*Offers!$D$8+Cases!$B$24+Cases!$B$21*Offers!$D$9</f>
        <v>8.2</v>
      </c>
      <c r="K23" s="32" t="n">
        <f aca="false">Cases!$B$18*Offers!$D$6+Cases!$B$19*Offers!$D$7+Cases!$B$20*Offers!$D$8+Cases!$B$24+Cases!$B$21*Offers!$D$9</f>
        <v>8.2</v>
      </c>
      <c r="L23" s="32" t="n">
        <f aca="false">Cases!$B$18*Offers!$D$6+Cases!$B$19*Offers!$D$7+Cases!$B$20*Offers!$D$8+Cases!$B$24+Cases!$B$21*Offers!$D$9</f>
        <v>8.2</v>
      </c>
      <c r="M23" s="32" t="n">
        <f aca="false">Cases!$B$18*Offers!$D$6+Cases!$B$19*Offers!$D$7+Cases!$B$20*Offers!$D$8+Cases!$B$24+Cases!$B$21*Offers!$D$9</f>
        <v>8.2</v>
      </c>
      <c r="N23" s="32" t="n">
        <f aca="false">Cases!$B$18*Offers!$D$6+Cases!$B$19*Offers!$D$7+Cases!$B$20*Offers!$D$8+Cases!$B$24+Cases!$B$21*Offers!$D$9</f>
        <v>8.2</v>
      </c>
      <c r="O23" s="32" t="n">
        <f aca="false">Cases!$B$18*Offers!$D$6+Cases!$B$19*Offers!$D$7+Cases!$B$20*Offers!$D$8+Cases!$B$24+Cases!$B$21*Offers!$D$9</f>
        <v>8.2</v>
      </c>
      <c r="P23" s="32" t="n">
        <f aca="false">Cases!$B$18*Offers!$D$6+Cases!$B$19*Offers!$D$7+Cases!$B$20*Offers!$D$8+Cases!$B$24+Cases!$B$21*Offers!$D$9</f>
        <v>8.2</v>
      </c>
      <c r="Q23" s="32" t="n">
        <f aca="false">Cases!$B$18*Offers!$D$6+Cases!$B$19*Offers!$D$7+Cases!$B$20*Offers!$D$8+Cases!$B$24+Cases!$B$21*Offers!$D$9</f>
        <v>8.2</v>
      </c>
      <c r="R23" s="32" t="n">
        <f aca="false">Cases!$B$18*Offers!$D$6+Cases!$B$19*Offers!$D$7+Cases!$B$20*Offers!$D$8+Cases!$B$24+Cases!$B$21*Offers!$D$9</f>
        <v>8.2</v>
      </c>
      <c r="S23" s="32" t="n">
        <f aca="false">Cases!$B$18*Offers!$D$6+Cases!$B$19*Offers!$D$7+Cases!$B$20*Offers!$D$8+Cases!$B$24+Cases!$B$21*Offers!$D$9</f>
        <v>8.2</v>
      </c>
      <c r="T23" s="32" t="n">
        <f aca="false">Cases!$B$18*Offers!$D$6+Cases!$B$19*Offers!$D$7+Cases!$B$20*Offers!$D$8+Cases!$B$24+Cases!$B$21*Offers!$D$9</f>
        <v>8.2</v>
      </c>
      <c r="U23" s="32" t="n">
        <f aca="false">Cases!$B$18*Offers!$D$6+Cases!$B$19*Offers!$D$7+Cases!$B$20*Offers!$D$8+Cases!$B$24+Cases!$B$21*Offers!$D$9</f>
        <v>8.2</v>
      </c>
      <c r="V23" s="32" t="n">
        <f aca="false">Cases!$B$18*Offers!$D$6+Cases!$B$19*Offers!$D$7+Cases!$B$20*Offers!$D$8+Cases!$B$24+Cases!$B$21*Offers!$D$9</f>
        <v>8.2</v>
      </c>
      <c r="W23" s="32" t="n">
        <f aca="false">Cases!$B$18*Offers!$D$6+Cases!$B$19*Offers!$D$7+Cases!$B$20*Offers!$D$8+Cases!$B$24+Cases!$B$21*Offers!$D$9</f>
        <v>8.2</v>
      </c>
      <c r="X23" s="32" t="n">
        <f aca="false">Cases!$B$18*Offers!$D$6+Cases!$B$19*Offers!$D$7+Cases!$B$20*Offers!$D$8+Cases!$B$24+Cases!$B$21*Offers!$D$9</f>
        <v>8.2</v>
      </c>
      <c r="Y23" s="32" t="n">
        <f aca="false">Cases!$B$18*Offers!$D$6+Cases!$B$19*Offers!$D$7+Cases!$B$20*Offers!$D$8+Cases!$B$24+Cases!$B$21*Offers!$D$9</f>
        <v>8.2</v>
      </c>
      <c r="Z23" s="32" t="n">
        <f aca="false">Cases!$B$18*Offers!$D$6+Cases!$B$19*Offers!$D$7+Cases!$B$20*Offers!$D$8+Cases!$B$24+Cases!$B$21*Offers!$D$9</f>
        <v>8.2</v>
      </c>
      <c r="AA23" s="32" t="n">
        <f aca="false">Cases!$B$18*Offers!$D$6+Cases!$B$19*Offers!$D$7+Cases!$B$20*Offers!$D$8+Cases!$B$24+Cases!$B$21*Offers!$D$9</f>
        <v>8.2</v>
      </c>
      <c r="AB23" s="32" t="n">
        <f aca="false">Cases!$B$18*Offers!$D$6+Cases!$B$19*Offers!$D$7+Cases!$B$20*Offers!$D$8+Cases!$B$24+Cases!$B$21*Offers!$D$9</f>
        <v>8.2</v>
      </c>
      <c r="AC23" s="32" t="n">
        <f aca="false">Cases!$B$18*Offers!$D$6+Cases!$B$19*Offers!$D$7+Cases!$B$20*Offers!$D$8+Cases!$B$24+Cases!$B$21*Offers!$D$9</f>
        <v>8.2</v>
      </c>
      <c r="AD23" s="32" t="n">
        <f aca="false">Cases!$B$18*Offers!$D$6+Cases!$B$19*Offers!$D$7+Cases!$B$20*Offers!$D$8+Cases!$B$24+Cases!$B$21*Offers!$D$9</f>
        <v>8.2</v>
      </c>
      <c r="AE23" s="32" t="n">
        <f aca="false">Cases!$B$18*Offers!$D$6+Cases!$B$19*Offers!$D$7+Cases!$B$20*Offers!$D$8+Cases!$B$24+Cases!$B$21*Offers!$D$9</f>
        <v>8.2</v>
      </c>
      <c r="AF23" s="32" t="n">
        <f aca="false">Cases!$B$18*Offers!$D$6+Cases!$B$19*Offers!$D$7+Cases!$B$20*Offers!$D$8+Cases!$B$24+Cases!$B$21*Offers!$D$9</f>
        <v>8.2</v>
      </c>
      <c r="AG23" s="32" t="n">
        <f aca="false">Cases!$B$18*Offers!$D$6+Cases!$B$19*Offers!$D$7+Cases!$B$20*Offers!$D$8+Cases!$B$24+Cases!$B$21*Offers!$D$9</f>
        <v>8.2</v>
      </c>
      <c r="AH23" s="32" t="n">
        <f aca="false">Cases!$B$18*Offers!$D$6+Cases!$B$19*Offers!$D$7+Cases!$B$20*Offers!$D$8+Cases!$B$24+Cases!$B$21*Offers!$D$9</f>
        <v>8.2</v>
      </c>
      <c r="AI23" s="32" t="n">
        <f aca="false">Cases!$B$18*Offers!$D$6+Cases!$B$19*Offers!$D$7+Cases!$B$20*Offers!$D$8+Cases!$B$24+Cases!$B$21*Offers!$D$9</f>
        <v>8.2</v>
      </c>
      <c r="AJ23" s="32" t="n">
        <f aca="false">Cases!$B$18*Offers!$D$6+Cases!$B$19*Offers!$D$7+Cases!$B$20*Offers!$D$8+Cases!$B$24+Cases!$B$21*Offers!$D$9</f>
        <v>8.2</v>
      </c>
      <c r="AK23" s="32" t="n">
        <f aca="false">Cases!$B$18*Offers!$D$6+Cases!$B$19*Offers!$D$7+Cases!$B$20*Offers!$D$8+Cases!$B$24+Cases!$B$21*Offers!$D$9</f>
        <v>8.2</v>
      </c>
    </row>
    <row r="24" customFormat="false" ht="15" hidden="false" customHeight="true" outlineLevel="0" collapsed="false">
      <c r="A24" s="25" t="s">
        <v>257</v>
      </c>
      <c r="B24" s="32" t="n">
        <f aca="false">B17*B23+(B12+B11)*Cases!$B$22+B18*Cases!$B$25</f>
        <v>0</v>
      </c>
      <c r="C24" s="32" t="n">
        <f aca="false">C17*C23+(C12+C11)*Cases!$B$22+C18*Cases!$B$25</f>
        <v>0</v>
      </c>
      <c r="D24" s="32" t="n">
        <f aca="false">D17*D23+(D12+D11)*Cases!$B$22+D18*Cases!$B$25</f>
        <v>0</v>
      </c>
      <c r="E24" s="32" t="n">
        <f aca="false">E17*E23+(E12+E11)*Cases!$B$22+E18*Cases!$B$25</f>
        <v>80</v>
      </c>
      <c r="F24" s="32" t="n">
        <f aca="false">F17*F23+(F12+F11)*Cases!$B$22+F18*Cases!$B$25</f>
        <v>0</v>
      </c>
      <c r="G24" s="32" t="n">
        <f aca="false">G17*G23+(G12+G11)*Cases!$B$22+G18*Cases!$B$25</f>
        <v>88.7</v>
      </c>
      <c r="H24" s="32" t="n">
        <f aca="false">H17*H23+(H12+H11)*Cases!$B$22+H18*Cases!$B$25</f>
        <v>89.016</v>
      </c>
      <c r="I24" s="32" t="n">
        <f aca="false">I17*I23+(I12+I11)*Cases!$B$22+I18*Cases!$B$25</f>
        <v>17.53568</v>
      </c>
      <c r="J24" s="32" t="n">
        <f aca="false">J17*J23+(J12+J11)*Cases!$B$22+J18*Cases!$B$25</f>
        <v>106.3749664</v>
      </c>
      <c r="K24" s="32" t="n">
        <f aca="false">K17*K23+(K12+K11)*Cases!$B$22+K18*Cases!$B$25</f>
        <v>26.337467072</v>
      </c>
      <c r="L24" s="32" t="n">
        <f aca="false">L17*L23+(L12+L11)*Cases!$B$22+L18*Cases!$B$25</f>
        <v>114.51071773056</v>
      </c>
      <c r="M24" s="32" t="n">
        <f aca="false">M17*M23+(M12+M11)*Cases!$B$22+M18*Cases!$B$25</f>
        <v>114.310503375949</v>
      </c>
      <c r="N24" s="32" t="n">
        <f aca="false">N17*N23+(N12+N11)*Cases!$B$22+N18*Cases!$B$25</f>
        <v>42.3242933084298</v>
      </c>
      <c r="O24" s="32" t="n">
        <f aca="false">O17*O23+(O12+O11)*Cases!$B$22+O18*Cases!$B$25</f>
        <v>130.667807442261</v>
      </c>
      <c r="P24" s="32" t="n">
        <f aca="false">P17*P23+(P12+P11)*Cases!$B$22+P18*Cases!$B$25</f>
        <v>130.144451293416</v>
      </c>
      <c r="Q24" s="32" t="n">
        <f aca="false">Q17*Q23+(Q12+Q11)*Cases!$B$22+Q18*Cases!$B$25</f>
        <v>137.841562267548</v>
      </c>
      <c r="R24" s="32" t="n">
        <f aca="false">R17*R23+(R12+R11)*Cases!$B$22+R18*Cases!$B$25</f>
        <v>65.8747310221967</v>
      </c>
      <c r="S24" s="32" t="n">
        <f aca="false">S17*S23+(S12+S11)*Cases!$B$22+S18*Cases!$B$25</f>
        <v>153.747236401753</v>
      </c>
      <c r="T24" s="32" t="n">
        <f aca="false">T17*T23+(T12+T11)*Cases!$B$22+T18*Cases!$B$25</f>
        <v>152.762291673718</v>
      </c>
      <c r="U24" s="32" t="n">
        <f aca="false">U17*U23+(U12+U11)*Cases!$B$22+U18*Cases!$B$25</f>
        <v>160.007045840243</v>
      </c>
      <c r="V24" s="32" t="n">
        <f aca="false">V17*V23+(V12+V11)*Cases!$B$22+V18*Cases!$B$25</f>
        <v>167.596904923439</v>
      </c>
      <c r="W24" s="32" t="n">
        <f aca="false">W17*W23+(W12+W11)*Cases!$B$22+W18*Cases!$B$25</f>
        <v>175.03496682497</v>
      </c>
      <c r="X24" s="32" t="n">
        <f aca="false">X17*X23+(X12+X11)*Cases!$B$22+X18*Cases!$B$25</f>
        <v>182.32426748847</v>
      </c>
      <c r="Y24" s="32" t="n">
        <f aca="false">Y17*Y23+(Y12+Y11)*Cases!$B$22+Y18*Cases!$B$25</f>
        <v>189.467782138701</v>
      </c>
      <c r="Z24" s="32" t="n">
        <f aca="false">Z17*Z23+(Z12+Z11)*Cases!$B$22+Z18*Cases!$B$25</f>
        <v>196.468426495927</v>
      </c>
      <c r="AA24" s="32" t="n">
        <f aca="false">AA17*AA23+(AA12+AA11)*Cases!$B$22+AA18*Cases!$B$25</f>
        <v>203.329057966008</v>
      </c>
      <c r="AB24" s="32" t="n">
        <f aca="false">AB17*AB23+(AB12+AB11)*Cases!$B$22+AB18*Cases!$B$25</f>
        <v>210.052476806688</v>
      </c>
      <c r="AC24" s="32" t="n">
        <f aca="false">AC17*AC23+(AC12+AC11)*Cases!$B$22+AC18*Cases!$B$25</f>
        <v>216.641427270554</v>
      </c>
      <c r="AD24" s="32" t="n">
        <f aca="false">AD17*AD23+(AD12+AD11)*Cases!$B$22+AD18*Cases!$B$25</f>
        <v>223.098598725143</v>
      </c>
      <c r="AE24" s="32" t="n">
        <f aca="false">AE17*AE23+(AE12+AE11)*Cases!$B$22+AE18*Cases!$B$25</f>
        <v>229.42662675064</v>
      </c>
      <c r="AF24" s="32" t="n">
        <f aca="false">AF17*AF23+(AF12+AF11)*Cases!$B$22+AF18*Cases!$B$25</f>
        <v>315.628094215628</v>
      </c>
      <c r="AG24" s="32" t="n">
        <f aca="false">AG17*AG23+(AG12+AG11)*Cases!$B$22+AG18*Cases!$B$25</f>
        <v>321.705532331315</v>
      </c>
      <c r="AH24" s="32" t="n">
        <f aca="false">AH17*AH23+(AH12+AH11)*Cases!$B$22+AH18*Cases!$B$25</f>
        <v>327.661421684689</v>
      </c>
      <c r="AI24" s="32" t="n">
        <f aca="false">AI17*AI23+(AI12+AI11)*Cases!$B$22+AI18*Cases!$B$25</f>
        <v>253.498193250995</v>
      </c>
      <c r="AJ24" s="32" t="n">
        <f aca="false">AJ17*AJ23+(AJ12+AJ11)*Cases!$B$22+AJ18*Cases!$B$25</f>
        <v>267.918229385975</v>
      </c>
      <c r="AK24" s="32" t="n">
        <f aca="false">AK17*AK23+(AK12+AK11)*Cases!$B$22+AK18*Cases!$B$25</f>
        <v>353.839864798256</v>
      </c>
    </row>
    <row r="25" customFormat="false" ht="15" hidden="false" customHeight="true" outlineLevel="0" collapsed="false">
      <c r="A25" s="25" t="s">
        <v>258</v>
      </c>
      <c r="B25" s="30" t="n">
        <f aca="false">MAX(0,MIN(Cases!$B$30,MAX(0,ROUNDUP((IF(B5&gt;Inputs!$B$22,INDEX($B24:$AK24,1,MAX(1,B5-Inputs!$B$22)),0)/Inputs!$B$25-Staffing!$F$13)/Inputs!$B$23,0))))</f>
        <v>0</v>
      </c>
      <c r="C25" s="30" t="n">
        <f aca="false">MAX(B25,MIN(Cases!$B$30,MAX(0,ROUNDUP((IF(C5&gt;Inputs!$B$22,INDEX($B24:$AK24,1,MAX(1,C5-Inputs!$B$22)),0)/Inputs!$B$25-Staffing!$F$13)/Inputs!$B$23,0))))</f>
        <v>0</v>
      </c>
      <c r="D25" s="30" t="n">
        <f aca="false">MAX(C25,MIN(Cases!$B$30,MAX(0,ROUNDUP((IF(D5&gt;Inputs!$B$22,INDEX($B24:$AK24,1,MAX(1,D5-Inputs!$B$22)),0)/Inputs!$B$25-Staffing!$F$13)/Inputs!$B$23,0))))</f>
        <v>0</v>
      </c>
      <c r="E25" s="30" t="n">
        <f aca="false">MAX(D25,MIN(Cases!$B$30,MAX(0,ROUNDUP((IF(E5&gt;Inputs!$B$22,INDEX($B24:$AK24,1,MAX(1,E5-Inputs!$B$22)),0)/Inputs!$B$25-Staffing!$F$13)/Inputs!$B$23,0))))</f>
        <v>0</v>
      </c>
      <c r="F25" s="30" t="n">
        <f aca="false">MAX(E25,MIN(Cases!$B$30,MAX(0,ROUNDUP((IF(F5&gt;Inputs!$B$22,INDEX($B24:$AK24,1,MAX(1,F5-Inputs!$B$22)),0)/Inputs!$B$25-Staffing!$F$13)/Inputs!$B$23,0))))</f>
        <v>0</v>
      </c>
      <c r="G25" s="30" t="n">
        <f aca="false">MAX(F25,MIN(Cases!$B$30,MAX(0,ROUNDUP((IF(G5&gt;Inputs!$B$22,INDEX($B24:$AK24,1,MAX(1,G5-Inputs!$B$22)),0)/Inputs!$B$25-Staffing!$F$13)/Inputs!$B$23,0))))</f>
        <v>0</v>
      </c>
      <c r="H25" s="30" t="n">
        <f aca="false">MAX(G25,MIN(Cases!$B$30,MAX(0,ROUNDUP((IF(H5&gt;Inputs!$B$22,INDEX($B24:$AK24,1,MAX(1,H5-Inputs!$B$22)),0)/Inputs!$B$25-Staffing!$F$13)/Inputs!$B$23,0))))</f>
        <v>0</v>
      </c>
      <c r="I25" s="30" t="n">
        <f aca="false">MAX(H25,MIN(Cases!$B$30,MAX(0,ROUNDUP((IF(I5&gt;Inputs!$B$22,INDEX($B24:$AK24,1,MAX(1,I5-Inputs!$B$22)),0)/Inputs!$B$25-Staffing!$F$13)/Inputs!$B$23,0))))</f>
        <v>0</v>
      </c>
      <c r="J25" s="30" t="n">
        <f aca="false">MAX(I25,MIN(Cases!$B$30,MAX(0,ROUNDUP((IF(J5&gt;Inputs!$B$22,INDEX($B24:$AK24,1,MAX(1,J5-Inputs!$B$22)),0)/Inputs!$B$25-Staffing!$F$13)/Inputs!$B$23,0))))</f>
        <v>0</v>
      </c>
      <c r="K25" s="30" t="n">
        <f aca="false">MAX(J25,MIN(Cases!$B$30,MAX(0,ROUNDUP((IF(K5&gt;Inputs!$B$22,INDEX($B24:$AK24,1,MAX(1,K5-Inputs!$B$22)),0)/Inputs!$B$25-Staffing!$F$13)/Inputs!$B$23,0))))</f>
        <v>0</v>
      </c>
      <c r="L25" s="30" t="n">
        <f aca="false">MAX(K25,MIN(Cases!$B$30,MAX(0,ROUNDUP((IF(L5&gt;Inputs!$B$22,INDEX($B24:$AK24,1,MAX(1,L5-Inputs!$B$22)),0)/Inputs!$B$25-Staffing!$F$13)/Inputs!$B$23,0))))</f>
        <v>0</v>
      </c>
      <c r="M25" s="30" t="n">
        <f aca="false">MAX(L25,MIN(Cases!$B$30,MAX(0,ROUNDUP((IF(M5&gt;Inputs!$B$22,INDEX($B24:$AK24,1,MAX(1,M5-Inputs!$B$22)),0)/Inputs!$B$25-Staffing!$F$13)/Inputs!$B$23,0))))</f>
        <v>0</v>
      </c>
      <c r="N25" s="30" t="n">
        <f aca="false">MAX(M25,MIN(Cases!$B$30,MAX(0,ROUNDUP((IF(N5&gt;Inputs!$B$22,INDEX($B24:$AK24,1,MAX(1,N5-Inputs!$B$22)),0)/Inputs!$B$25-Staffing!$F$13)/Inputs!$B$23,0))))</f>
        <v>0</v>
      </c>
      <c r="O25" s="30" t="n">
        <f aca="false">MAX(N25,MIN(Cases!$B$30,MAX(0,ROUNDUP((IF(O5&gt;Inputs!$B$22,INDEX($B24:$AK24,1,MAX(1,O5-Inputs!$B$22)),0)/Inputs!$B$25-Staffing!$F$13)/Inputs!$B$23,0))))</f>
        <v>0</v>
      </c>
      <c r="P25" s="30" t="n">
        <f aca="false">MAX(O25,MIN(Cases!$B$30,MAX(0,ROUNDUP((IF(P5&gt;Inputs!$B$22,INDEX($B24:$AK24,1,MAX(1,P5-Inputs!$B$22)),0)/Inputs!$B$25-Staffing!$F$13)/Inputs!$B$23,0))))</f>
        <v>0</v>
      </c>
      <c r="Q25" s="30" t="n">
        <f aca="false">MAX(P25,MIN(Cases!$B$30,MAX(0,ROUNDUP((IF(Q5&gt;Inputs!$B$22,INDEX($B24:$AK24,1,MAX(1,Q5-Inputs!$B$22)),0)/Inputs!$B$25-Staffing!$F$13)/Inputs!$B$23,0))))</f>
        <v>0</v>
      </c>
      <c r="R25" s="30" t="n">
        <f aca="false">MAX(Q25,MIN(Cases!$B$30,MAX(0,ROUNDUP((IF(R5&gt;Inputs!$B$22,INDEX($B24:$AK24,1,MAX(1,R5-Inputs!$B$22)),0)/Inputs!$B$25-Staffing!$F$13)/Inputs!$B$23,0))))</f>
        <v>0</v>
      </c>
      <c r="S25" s="30" t="n">
        <f aca="false">MAX(R25,MIN(Cases!$B$30,MAX(0,ROUNDUP((IF(S5&gt;Inputs!$B$22,INDEX($B24:$AK24,1,MAX(1,S5-Inputs!$B$22)),0)/Inputs!$B$25-Staffing!$F$13)/Inputs!$B$23,0))))</f>
        <v>0</v>
      </c>
      <c r="T25" s="30" t="n">
        <f aca="false">MAX(S25,MIN(Cases!$B$30,MAX(0,ROUNDUP((IF(T5&gt;Inputs!$B$22,INDEX($B24:$AK24,1,MAX(1,T5-Inputs!$B$22)),0)/Inputs!$B$25-Staffing!$F$13)/Inputs!$B$23,0))))</f>
        <v>0</v>
      </c>
      <c r="U25" s="30" t="n">
        <f aca="false">MAX(T25,MIN(Cases!$B$30,MAX(0,ROUNDUP((IF(U5&gt;Inputs!$B$22,INDEX($B24:$AK24,1,MAX(1,U5-Inputs!$B$22)),0)/Inputs!$B$25-Staffing!$F$13)/Inputs!$B$23,0))))</f>
        <v>0</v>
      </c>
      <c r="V25" s="30" t="n">
        <f aca="false">MAX(U25,MIN(Cases!$B$30,MAX(0,ROUNDUP((IF(V5&gt;Inputs!$B$22,INDEX($B24:$AK24,1,MAX(1,V5-Inputs!$B$22)),0)/Inputs!$B$25-Staffing!$F$13)/Inputs!$B$23,0))))</f>
        <v>0</v>
      </c>
      <c r="W25" s="30" t="n">
        <f aca="false">MAX(V25,MIN(Cases!$B$30,MAX(0,ROUNDUP((IF(W5&gt;Inputs!$B$22,INDEX($B24:$AK24,1,MAX(1,W5-Inputs!$B$22)),0)/Inputs!$B$25-Staffing!$F$13)/Inputs!$B$23,0))))</f>
        <v>0</v>
      </c>
      <c r="X25" s="30" t="n">
        <f aca="false">MAX(W25,MIN(Cases!$B$30,MAX(0,ROUNDUP((IF(X5&gt;Inputs!$B$22,INDEX($B24:$AK24,1,MAX(1,X5-Inputs!$B$22)),0)/Inputs!$B$25-Staffing!$F$13)/Inputs!$B$23,0))))</f>
        <v>0</v>
      </c>
      <c r="Y25" s="30" t="n">
        <f aca="false">MAX(X25,MIN(Cases!$B$30,MAX(0,ROUNDUP((IF(Y5&gt;Inputs!$B$22,INDEX($B24:$AK24,1,MAX(1,Y5-Inputs!$B$22)),0)/Inputs!$B$25-Staffing!$F$13)/Inputs!$B$23,0))))</f>
        <v>0</v>
      </c>
      <c r="Z25" s="30" t="n">
        <f aca="false">MAX(Y25,MIN(Cases!$B$30,MAX(0,ROUNDUP((IF(Z5&gt;Inputs!$B$22,INDEX($B24:$AK24,1,MAX(1,Z5-Inputs!$B$22)),0)/Inputs!$B$25-Staffing!$F$13)/Inputs!$B$23,0))))</f>
        <v>0</v>
      </c>
      <c r="AA25" s="30" t="n">
        <f aca="false">MAX(Z25,MIN(Cases!$B$30,MAX(0,ROUNDUP((IF(AA5&gt;Inputs!$B$22,INDEX($B24:$AK24,1,MAX(1,AA5-Inputs!$B$22)),0)/Inputs!$B$25-Staffing!$F$13)/Inputs!$B$23,0))))</f>
        <v>0</v>
      </c>
      <c r="AB25" s="30" t="n">
        <f aca="false">MAX(AA25,MIN(Cases!$B$30,MAX(0,ROUNDUP((IF(AB5&gt;Inputs!$B$22,INDEX($B24:$AK24,1,MAX(1,AB5-Inputs!$B$22)),0)/Inputs!$B$25-Staffing!$F$13)/Inputs!$B$23,0))))</f>
        <v>0</v>
      </c>
      <c r="AC25" s="30" t="n">
        <f aca="false">MAX(AB25,MIN(Cases!$B$30,MAX(0,ROUNDUP((IF(AC5&gt;Inputs!$B$22,INDEX($B24:$AK24,1,MAX(1,AC5-Inputs!$B$22)),0)/Inputs!$B$25-Staffing!$F$13)/Inputs!$B$23,0))))</f>
        <v>0</v>
      </c>
      <c r="AD25" s="30" t="n">
        <f aca="false">MAX(AC25,MIN(Cases!$B$30,MAX(0,ROUNDUP((IF(AD5&gt;Inputs!$B$22,INDEX($B24:$AK24,1,MAX(1,AD5-Inputs!$B$22)),0)/Inputs!$B$25-Staffing!$F$13)/Inputs!$B$23,0))))</f>
        <v>0</v>
      </c>
      <c r="AE25" s="30" t="n">
        <f aca="false">MAX(AD25,MIN(Cases!$B$30,MAX(0,ROUNDUP((IF(AE5&gt;Inputs!$B$22,INDEX($B24:$AK24,1,MAX(1,AE5-Inputs!$B$22)),0)/Inputs!$B$25-Staffing!$F$13)/Inputs!$B$23,0))))</f>
        <v>0</v>
      </c>
      <c r="AF25" s="30" t="n">
        <f aca="false">MAX(AE25,MIN(Cases!$B$30,MAX(0,ROUNDUP((IF(AF5&gt;Inputs!$B$22,INDEX($B24:$AK24,1,MAX(1,AF5-Inputs!$B$22)),0)/Inputs!$B$25-Staffing!$F$13)/Inputs!$B$23,0))))</f>
        <v>0</v>
      </c>
      <c r="AG25" s="30" t="n">
        <f aca="false">MAX(AF25,MIN(Cases!$B$30,MAX(0,ROUNDUP((IF(AG5&gt;Inputs!$B$22,INDEX($B24:$AK24,1,MAX(1,AG5-Inputs!$B$22)),0)/Inputs!$B$25-Staffing!$F$13)/Inputs!$B$23,0))))</f>
        <v>0</v>
      </c>
      <c r="AH25" s="30" t="n">
        <f aca="false">MAX(AG25,MIN(Cases!$B$30,MAX(0,ROUNDUP((IF(AH5&gt;Inputs!$B$22,INDEX($B24:$AK24,1,MAX(1,AH5-Inputs!$B$22)),0)/Inputs!$B$25-Staffing!$F$13)/Inputs!$B$23,0))))</f>
        <v>2</v>
      </c>
      <c r="AI25" s="30" t="n">
        <f aca="false">MAX(AH25,MIN(Cases!$B$30,MAX(0,ROUNDUP((IF(AI5&gt;Inputs!$B$22,INDEX($B24:$AK24,1,MAX(1,AI5-Inputs!$B$22)),0)/Inputs!$B$25-Staffing!$F$13)/Inputs!$B$23,0))))</f>
        <v>2</v>
      </c>
      <c r="AJ25" s="30" t="n">
        <f aca="false">MAX(AI25,MIN(Cases!$B$30,MAX(0,ROUNDUP((IF(AJ5&gt;Inputs!$B$22,INDEX($B24:$AK24,1,MAX(1,AJ5-Inputs!$B$22)),0)/Inputs!$B$25-Staffing!$F$13)/Inputs!$B$23,0))))</f>
        <v>2</v>
      </c>
      <c r="AK25" s="30" t="n">
        <f aca="false">MAX(AJ25,MIN(Cases!$B$30,MAX(0,ROUNDUP((IF(AK5&gt;Inputs!$B$22,INDEX($B24:$AK24,1,MAX(1,AK5-Inputs!$B$22)),0)/Inputs!$B$25-Staffing!$F$13)/Inputs!$B$23,0))))</f>
        <v>2</v>
      </c>
    </row>
    <row r="26" customFormat="false" ht="15" hidden="false" customHeight="true" outlineLevel="0" collapsed="false">
      <c r="A26" s="25" t="s">
        <v>259</v>
      </c>
      <c r="B26" s="30" t="n">
        <f aca="false">B25-0</f>
        <v>0</v>
      </c>
      <c r="C26" s="30" t="n">
        <f aca="false">C25-B25</f>
        <v>0</v>
      </c>
      <c r="D26" s="30" t="n">
        <f aca="false">D25-C25</f>
        <v>0</v>
      </c>
      <c r="E26" s="30" t="n">
        <f aca="false">E25-D25</f>
        <v>0</v>
      </c>
      <c r="F26" s="30" t="n">
        <f aca="false">F25-E25</f>
        <v>0</v>
      </c>
      <c r="G26" s="30" t="n">
        <f aca="false">G25-F25</f>
        <v>0</v>
      </c>
      <c r="H26" s="30" t="n">
        <f aca="false">H25-G25</f>
        <v>0</v>
      </c>
      <c r="I26" s="30" t="n">
        <f aca="false">I25-H25</f>
        <v>0</v>
      </c>
      <c r="J26" s="30" t="n">
        <f aca="false">J25-I25</f>
        <v>0</v>
      </c>
      <c r="K26" s="30" t="n">
        <f aca="false">K25-J25</f>
        <v>0</v>
      </c>
      <c r="L26" s="30" t="n">
        <f aca="false">L25-K25</f>
        <v>0</v>
      </c>
      <c r="M26" s="30" t="n">
        <f aca="false">M25-L25</f>
        <v>0</v>
      </c>
      <c r="N26" s="30" t="n">
        <f aca="false">N25-M25</f>
        <v>0</v>
      </c>
      <c r="O26" s="30" t="n">
        <f aca="false">O25-N25</f>
        <v>0</v>
      </c>
      <c r="P26" s="30" t="n">
        <f aca="false">P25-O25</f>
        <v>0</v>
      </c>
      <c r="Q26" s="30" t="n">
        <f aca="false">Q25-P25</f>
        <v>0</v>
      </c>
      <c r="R26" s="30" t="n">
        <f aca="false">R25-Q25</f>
        <v>0</v>
      </c>
      <c r="S26" s="30" t="n">
        <f aca="false">S25-R25</f>
        <v>0</v>
      </c>
      <c r="T26" s="30" t="n">
        <f aca="false">T25-S25</f>
        <v>0</v>
      </c>
      <c r="U26" s="30" t="n">
        <f aca="false">U25-T25</f>
        <v>0</v>
      </c>
      <c r="V26" s="30" t="n">
        <f aca="false">V25-U25</f>
        <v>0</v>
      </c>
      <c r="W26" s="30" t="n">
        <f aca="false">W25-V25</f>
        <v>0</v>
      </c>
      <c r="X26" s="30" t="n">
        <f aca="false">X25-W25</f>
        <v>0</v>
      </c>
      <c r="Y26" s="30" t="n">
        <f aca="false">Y25-X25</f>
        <v>0</v>
      </c>
      <c r="Z26" s="30" t="n">
        <f aca="false">Z25-Y25</f>
        <v>0</v>
      </c>
      <c r="AA26" s="30" t="n">
        <f aca="false">AA25-Z25</f>
        <v>0</v>
      </c>
      <c r="AB26" s="30" t="n">
        <f aca="false">AB25-AA25</f>
        <v>0</v>
      </c>
      <c r="AC26" s="30" t="n">
        <f aca="false">AC25-AB25</f>
        <v>0</v>
      </c>
      <c r="AD26" s="30" t="n">
        <f aca="false">AD25-AC25</f>
        <v>0</v>
      </c>
      <c r="AE26" s="30" t="n">
        <f aca="false">AE25-AD25</f>
        <v>0</v>
      </c>
      <c r="AF26" s="30" t="n">
        <f aca="false">AF25-AE25</f>
        <v>0</v>
      </c>
      <c r="AG26" s="30" t="n">
        <f aca="false">AG25-AF25</f>
        <v>0</v>
      </c>
      <c r="AH26" s="30" t="n">
        <f aca="false">AH25-AG25</f>
        <v>2</v>
      </c>
      <c r="AI26" s="30" t="n">
        <f aca="false">AI25-AH25</f>
        <v>0</v>
      </c>
      <c r="AJ26" s="30" t="n">
        <f aca="false">AJ25-AI25</f>
        <v>0</v>
      </c>
      <c r="AK26" s="30" t="n">
        <f aca="false">AK25-AJ25</f>
        <v>0</v>
      </c>
    </row>
    <row r="27" customFormat="false" ht="15" hidden="false" customHeight="true" outlineLevel="0" collapsed="false">
      <c r="A27" s="25" t="s">
        <v>260</v>
      </c>
      <c r="B27" s="32" t="n">
        <f aca="false">Staffing!$F$13+B25*Inputs!$B$23</f>
        <v>270</v>
      </c>
      <c r="C27" s="32" t="n">
        <f aca="false">Staffing!$F$13+C25*Inputs!$B$23</f>
        <v>270</v>
      </c>
      <c r="D27" s="32" t="n">
        <f aca="false">Staffing!$F$13+D25*Inputs!$B$23</f>
        <v>270</v>
      </c>
      <c r="E27" s="32" t="n">
        <f aca="false">Staffing!$F$13+E25*Inputs!$B$23</f>
        <v>270</v>
      </c>
      <c r="F27" s="32" t="n">
        <f aca="false">Staffing!$F$13+F25*Inputs!$B$23</f>
        <v>270</v>
      </c>
      <c r="G27" s="32" t="n">
        <f aca="false">Staffing!$F$13+G25*Inputs!$B$23</f>
        <v>270</v>
      </c>
      <c r="H27" s="32" t="n">
        <f aca="false">Staffing!$F$13+H25*Inputs!$B$23</f>
        <v>270</v>
      </c>
      <c r="I27" s="32" t="n">
        <f aca="false">Staffing!$F$13+I25*Inputs!$B$23</f>
        <v>270</v>
      </c>
      <c r="J27" s="32" t="n">
        <f aca="false">Staffing!$F$13+J25*Inputs!$B$23</f>
        <v>270</v>
      </c>
      <c r="K27" s="32" t="n">
        <f aca="false">Staffing!$F$13+K25*Inputs!$B$23</f>
        <v>270</v>
      </c>
      <c r="L27" s="32" t="n">
        <f aca="false">Staffing!$F$13+L25*Inputs!$B$23</f>
        <v>270</v>
      </c>
      <c r="M27" s="32" t="n">
        <f aca="false">Staffing!$F$13+M25*Inputs!$B$23</f>
        <v>270</v>
      </c>
      <c r="N27" s="32" t="n">
        <f aca="false">Staffing!$F$13+N25*Inputs!$B$23</f>
        <v>270</v>
      </c>
      <c r="O27" s="32" t="n">
        <f aca="false">Staffing!$F$13+O25*Inputs!$B$23</f>
        <v>270</v>
      </c>
      <c r="P27" s="32" t="n">
        <f aca="false">Staffing!$F$13+P25*Inputs!$B$23</f>
        <v>270</v>
      </c>
      <c r="Q27" s="32" t="n">
        <f aca="false">Staffing!$F$13+Q25*Inputs!$B$23</f>
        <v>270</v>
      </c>
      <c r="R27" s="32" t="n">
        <f aca="false">Staffing!$F$13+R25*Inputs!$B$23</f>
        <v>270</v>
      </c>
      <c r="S27" s="32" t="n">
        <f aca="false">Staffing!$F$13+S25*Inputs!$B$23</f>
        <v>270</v>
      </c>
      <c r="T27" s="32" t="n">
        <f aca="false">Staffing!$F$13+T25*Inputs!$B$23</f>
        <v>270</v>
      </c>
      <c r="U27" s="32" t="n">
        <f aca="false">Staffing!$F$13+U25*Inputs!$B$23</f>
        <v>270</v>
      </c>
      <c r="V27" s="32" t="n">
        <f aca="false">Staffing!$F$13+V25*Inputs!$B$23</f>
        <v>270</v>
      </c>
      <c r="W27" s="32" t="n">
        <f aca="false">Staffing!$F$13+W25*Inputs!$B$23</f>
        <v>270</v>
      </c>
      <c r="X27" s="32" t="n">
        <f aca="false">Staffing!$F$13+X25*Inputs!$B$23</f>
        <v>270</v>
      </c>
      <c r="Y27" s="32" t="n">
        <f aca="false">Staffing!$F$13+Y25*Inputs!$B$23</f>
        <v>270</v>
      </c>
      <c r="Z27" s="32" t="n">
        <f aca="false">Staffing!$F$13+Z25*Inputs!$B$23</f>
        <v>270</v>
      </c>
      <c r="AA27" s="32" t="n">
        <f aca="false">Staffing!$F$13+AA25*Inputs!$B$23</f>
        <v>270</v>
      </c>
      <c r="AB27" s="32" t="n">
        <f aca="false">Staffing!$F$13+AB25*Inputs!$B$23</f>
        <v>270</v>
      </c>
      <c r="AC27" s="32" t="n">
        <f aca="false">Staffing!$F$13+AC25*Inputs!$B$23</f>
        <v>270</v>
      </c>
      <c r="AD27" s="32" t="n">
        <f aca="false">Staffing!$F$13+AD25*Inputs!$B$23</f>
        <v>270</v>
      </c>
      <c r="AE27" s="32" t="n">
        <f aca="false">Staffing!$F$13+AE25*Inputs!$B$23</f>
        <v>270</v>
      </c>
      <c r="AF27" s="32" t="n">
        <f aca="false">Staffing!$F$13+AF25*Inputs!$B$23</f>
        <v>270</v>
      </c>
      <c r="AG27" s="32" t="n">
        <f aca="false">Staffing!$F$13+AG25*Inputs!$B$23</f>
        <v>270</v>
      </c>
      <c r="AH27" s="32" t="n">
        <f aca="false">Staffing!$F$13+AH25*Inputs!$B$23</f>
        <v>470</v>
      </c>
      <c r="AI27" s="32" t="n">
        <f aca="false">Staffing!$F$13+AI25*Inputs!$B$23</f>
        <v>470</v>
      </c>
      <c r="AJ27" s="32" t="n">
        <f aca="false">Staffing!$F$13+AJ25*Inputs!$B$23</f>
        <v>470</v>
      </c>
      <c r="AK27" s="32" t="n">
        <f aca="false">Staffing!$F$13+AK25*Inputs!$B$23</f>
        <v>470</v>
      </c>
    </row>
    <row r="28" customFormat="false" ht="15" hidden="false" customHeight="true" outlineLevel="0" collapsed="false">
      <c r="A28" s="25" t="s">
        <v>261</v>
      </c>
      <c r="B28" s="32" t="n">
        <f aca="false">B17*B23</f>
        <v>0</v>
      </c>
      <c r="C28" s="32" t="n">
        <f aca="false">C17*C23</f>
        <v>0</v>
      </c>
      <c r="D28" s="32" t="n">
        <f aca="false">D17*D23</f>
        <v>0</v>
      </c>
      <c r="E28" s="32" t="n">
        <f aca="false">E17*E23</f>
        <v>0</v>
      </c>
      <c r="F28" s="32" t="n">
        <f aca="false">F17*F23</f>
        <v>0</v>
      </c>
      <c r="G28" s="32" t="n">
        <f aca="false">G17*G23</f>
        <v>8.2</v>
      </c>
      <c r="H28" s="32" t="n">
        <f aca="false">H17*H23</f>
        <v>8.036</v>
      </c>
      <c r="I28" s="32" t="n">
        <f aca="false">I17*I23</f>
        <v>16.07528</v>
      </c>
      <c r="J28" s="32" t="n">
        <f aca="false">J17*J23</f>
        <v>23.9537744</v>
      </c>
      <c r="K28" s="32" t="n">
        <f aca="false">K17*K23</f>
        <v>23.474698912</v>
      </c>
      <c r="L28" s="32" t="n">
        <f aca="false">L17*L23</f>
        <v>31.20520493376</v>
      </c>
      <c r="M28" s="32" t="n">
        <f aca="false">M17*M23</f>
        <v>30.5811008350848</v>
      </c>
      <c r="N28" s="32" t="n">
        <f aca="false">N17*N23</f>
        <v>38.1694788183831</v>
      </c>
      <c r="O28" s="32" t="n">
        <f aca="false">O17*O23</f>
        <v>45.6060892420154</v>
      </c>
      <c r="P28" s="32" t="n">
        <f aca="false">P17*P23</f>
        <v>44.6939674571751</v>
      </c>
      <c r="Q28" s="32" t="n">
        <f aca="false">Q17*Q23</f>
        <v>52.0000881080316</v>
      </c>
      <c r="R28" s="32" t="n">
        <f aca="false">R17*R23</f>
        <v>59.160086345871</v>
      </c>
      <c r="S28" s="32" t="n">
        <f aca="false">S17*S23</f>
        <v>66.1768846189536</v>
      </c>
      <c r="T28" s="32" t="n">
        <f aca="false">T17*T23</f>
        <v>64.8533469265745</v>
      </c>
      <c r="U28" s="32" t="n">
        <f aca="false">U17*U23</f>
        <v>71.756279988043</v>
      </c>
      <c r="V28" s="32" t="n">
        <f aca="false">V17*V23</f>
        <v>78.5211543882822</v>
      </c>
      <c r="W28" s="32" t="n">
        <f aca="false">W17*W23</f>
        <v>85.1507313005165</v>
      </c>
      <c r="X28" s="32" t="n">
        <f aca="false">X17*X23</f>
        <v>91.6477166745062</v>
      </c>
      <c r="Y28" s="32" t="n">
        <f aca="false">Y17*Y23</f>
        <v>98.0147623410161</v>
      </c>
      <c r="Z28" s="32" t="n">
        <f aca="false">Z17*Z23</f>
        <v>104.254467094196</v>
      </c>
      <c r="AA28" s="32" t="n">
        <f aca="false">AA17*AA23</f>
        <v>110.369377752312</v>
      </c>
      <c r="AB28" s="32" t="n">
        <f aca="false">AB17*AB23</f>
        <v>116.361990197266</v>
      </c>
      <c r="AC28" s="32" t="n">
        <f aca="false">AC17*AC23</f>
        <v>122.23475039332</v>
      </c>
      <c r="AD28" s="32" t="n">
        <f aca="false">AD17*AD23</f>
        <v>127.990055385454</v>
      </c>
      <c r="AE28" s="32" t="n">
        <f aca="false">AE17*AE23</f>
        <v>133.630254277745</v>
      </c>
      <c r="AF28" s="32" t="n">
        <f aca="false">AF17*AF23</f>
        <v>139.15764919219</v>
      </c>
      <c r="AG28" s="32" t="n">
        <f aca="false">AG17*AG23</f>
        <v>144.574496208346</v>
      </c>
      <c r="AH28" s="32" t="n">
        <f aca="false">AH17*AH23</f>
        <v>149.883006284179</v>
      </c>
      <c r="AI28" s="32" t="n">
        <f aca="false">AI17*AI23</f>
        <v>155.085346158496</v>
      </c>
      <c r="AJ28" s="32" t="n">
        <f aca="false">AJ17*AJ23</f>
        <v>168.383639235326</v>
      </c>
      <c r="AK28" s="32" t="n">
        <f aca="false">AK17*AK23</f>
        <v>173.215966450619</v>
      </c>
    </row>
    <row r="29" customFormat="false" ht="15" hidden="false" customHeight="true" outlineLevel="0" collapsed="false">
      <c r="A29" s="25" t="s">
        <v>262</v>
      </c>
      <c r="B29" s="32" t="n">
        <f aca="false">MAX(0,B27-B28)</f>
        <v>270</v>
      </c>
      <c r="C29" s="32" t="n">
        <f aca="false">MAX(0,C27-C28)</f>
        <v>270</v>
      </c>
      <c r="D29" s="32" t="n">
        <f aca="false">MAX(0,D27-D28)</f>
        <v>270</v>
      </c>
      <c r="E29" s="32" t="n">
        <f aca="false">MAX(0,E27-E28)</f>
        <v>270</v>
      </c>
      <c r="F29" s="32" t="n">
        <f aca="false">MAX(0,F27-F28)</f>
        <v>270</v>
      </c>
      <c r="G29" s="32" t="n">
        <f aca="false">MAX(0,G27-G28)</f>
        <v>261.8</v>
      </c>
      <c r="H29" s="32" t="n">
        <f aca="false">MAX(0,H27-H28)</f>
        <v>261.964</v>
      </c>
      <c r="I29" s="32" t="n">
        <f aca="false">MAX(0,I27-I28)</f>
        <v>253.92472</v>
      </c>
      <c r="J29" s="32" t="n">
        <f aca="false">MAX(0,J27-J28)</f>
        <v>246.0462256</v>
      </c>
      <c r="K29" s="32" t="n">
        <f aca="false">MAX(0,K27-K28)</f>
        <v>246.525301088</v>
      </c>
      <c r="L29" s="32" t="n">
        <f aca="false">MAX(0,L27-L28)</f>
        <v>238.79479506624</v>
      </c>
      <c r="M29" s="32" t="n">
        <f aca="false">MAX(0,M27-M28)</f>
        <v>239.418899164915</v>
      </c>
      <c r="N29" s="32" t="n">
        <f aca="false">MAX(0,N27-N28)</f>
        <v>231.830521181617</v>
      </c>
      <c r="O29" s="32" t="n">
        <f aca="false">MAX(0,O27-O28)</f>
        <v>224.393910757985</v>
      </c>
      <c r="P29" s="32" t="n">
        <f aca="false">MAX(0,P27-P28)</f>
        <v>225.306032542825</v>
      </c>
      <c r="Q29" s="32" t="n">
        <f aca="false">MAX(0,Q27-Q28)</f>
        <v>217.999911891968</v>
      </c>
      <c r="R29" s="32" t="n">
        <f aca="false">MAX(0,R27-R28)</f>
        <v>210.839913654129</v>
      </c>
      <c r="S29" s="32" t="n">
        <f aca="false">MAX(0,S27-S28)</f>
        <v>203.823115381046</v>
      </c>
      <c r="T29" s="32" t="n">
        <f aca="false">MAX(0,T27-T28)</f>
        <v>205.146653073426</v>
      </c>
      <c r="U29" s="32" t="n">
        <f aca="false">MAX(0,U27-U28)</f>
        <v>198.243720011957</v>
      </c>
      <c r="V29" s="32" t="n">
        <f aca="false">MAX(0,V27-V28)</f>
        <v>191.478845611718</v>
      </c>
      <c r="W29" s="32" t="n">
        <f aca="false">MAX(0,W27-W28)</f>
        <v>184.849268699484</v>
      </c>
      <c r="X29" s="32" t="n">
        <f aca="false">MAX(0,X27-X28)</f>
        <v>178.352283325494</v>
      </c>
      <c r="Y29" s="32" t="n">
        <f aca="false">MAX(0,Y27-Y28)</f>
        <v>171.985237658984</v>
      </c>
      <c r="Z29" s="32" t="n">
        <f aca="false">MAX(0,Z27-Z28)</f>
        <v>165.745532905804</v>
      </c>
      <c r="AA29" s="32" t="n">
        <f aca="false">MAX(0,AA27-AA28)</f>
        <v>159.630622247688</v>
      </c>
      <c r="AB29" s="32" t="n">
        <f aca="false">MAX(0,AB27-AB28)</f>
        <v>153.638009802734</v>
      </c>
      <c r="AC29" s="32" t="n">
        <f aca="false">MAX(0,AC27-AC28)</f>
        <v>147.76524960668</v>
      </c>
      <c r="AD29" s="32" t="n">
        <f aca="false">MAX(0,AD27-AD28)</f>
        <v>142.009944614546</v>
      </c>
      <c r="AE29" s="32" t="n">
        <f aca="false">MAX(0,AE27-AE28)</f>
        <v>136.369745722255</v>
      </c>
      <c r="AF29" s="32" t="n">
        <f aca="false">MAX(0,AF27-AF28)</f>
        <v>130.84235080781</v>
      </c>
      <c r="AG29" s="32" t="n">
        <f aca="false">MAX(0,AG27-AG28)</f>
        <v>125.425503791654</v>
      </c>
      <c r="AH29" s="32" t="n">
        <f aca="false">MAX(0,AH27-AH28)</f>
        <v>320.116993715821</v>
      </c>
      <c r="AI29" s="32" t="n">
        <f aca="false">MAX(0,AI27-AI28)</f>
        <v>314.914653841504</v>
      </c>
      <c r="AJ29" s="32" t="n">
        <f aca="false">MAX(0,AJ27-AJ28)</f>
        <v>301.616360764674</v>
      </c>
      <c r="AK29" s="32" t="n">
        <f aca="false">MAX(0,AK27-AK28)</f>
        <v>296.784033549381</v>
      </c>
    </row>
    <row r="30" customFormat="false" ht="15" hidden="false" customHeight="true" outlineLevel="0" collapsed="false">
      <c r="A30" s="25" t="s">
        <v>263</v>
      </c>
      <c r="B30" s="30" t="n">
        <f aca="false">MIN(B12+B11,INT(B29/Cases!$B$22),MAX(0,INT((Staffing!$F$13/Inputs!$B$23+B25)*2)-(0-B15)))</f>
        <v>0</v>
      </c>
      <c r="C30" s="30" t="n">
        <f aca="false">MIN(C12+C11,INT(C29/Cases!$B$22),MAX(0,INT((Staffing!$F$13/Inputs!$B$23+C25)*2)-(B36-C15)))</f>
        <v>0</v>
      </c>
      <c r="D30" s="30" t="n">
        <f aca="false">MIN(D12+D11,INT(D29/Cases!$B$22),MAX(0,INT((Staffing!$F$13/Inputs!$B$23+D25)*2)-(C36-D15)))</f>
        <v>0</v>
      </c>
      <c r="E30" s="30" t="n">
        <f aca="false">MIN(E12+E11,INT(E29/Cases!$B$22),MAX(0,INT((Staffing!$F$13/Inputs!$B$23+E25)*2)-(D36-E15)))</f>
        <v>1</v>
      </c>
      <c r="F30" s="30" t="n">
        <f aca="false">MIN(F12+F11,INT(F29/Cases!$B$22),MAX(0,INT((Staffing!$F$13/Inputs!$B$23+F25)*2)-(E36-F15)))</f>
        <v>0</v>
      </c>
      <c r="G30" s="30" t="n">
        <f aca="false">MIN(G12+G11,INT(G29/Cases!$B$22),MAX(0,INT((Staffing!$F$13/Inputs!$B$23+G25)*2)-(F36-G15)))</f>
        <v>1</v>
      </c>
      <c r="H30" s="30" t="n">
        <f aca="false">MIN(H12+H11,INT(H29/Cases!$B$22),MAX(0,INT((Staffing!$F$13/Inputs!$B$23+H25)*2)-(G36-H15)))</f>
        <v>1</v>
      </c>
      <c r="I30" s="30" t="n">
        <f aca="false">MIN(I12+I11,INT(I29/Cases!$B$22),MAX(0,INT((Staffing!$F$13/Inputs!$B$23+I25)*2)-(H36-I15)))</f>
        <v>0</v>
      </c>
      <c r="J30" s="30" t="n">
        <f aca="false">MIN(J12+J11,INT(J29/Cases!$B$22),MAX(0,INT((Staffing!$F$13/Inputs!$B$23+J25)*2)-(I36-J15)))</f>
        <v>1</v>
      </c>
      <c r="K30" s="30" t="n">
        <f aca="false">MIN(K12+K11,INT(K29/Cases!$B$22),MAX(0,INT((Staffing!$F$13/Inputs!$B$23+K25)*2)-(J36-K15)))</f>
        <v>0</v>
      </c>
      <c r="L30" s="30" t="n">
        <f aca="false">MIN(L12+L11,INT(L29/Cases!$B$22),MAX(0,INT((Staffing!$F$13/Inputs!$B$23+L25)*2)-(K36-L15)))</f>
        <v>1</v>
      </c>
      <c r="M30" s="30" t="n">
        <f aca="false">MIN(M12+M11,INT(M29/Cases!$B$22),MAX(0,INT((Staffing!$F$13/Inputs!$B$23+M25)*2)-(L36-M15)))</f>
        <v>1</v>
      </c>
      <c r="N30" s="30" t="n">
        <f aca="false">MIN(N12+N11,INT(N29/Cases!$B$22),MAX(0,INT((Staffing!$F$13/Inputs!$B$23+N25)*2)-(M36-N15)))</f>
        <v>0</v>
      </c>
      <c r="O30" s="30" t="n">
        <f aca="false">MIN(O12+O11,INT(O29/Cases!$B$22),MAX(0,INT((Staffing!$F$13/Inputs!$B$23+O25)*2)-(N36-O15)))</f>
        <v>1</v>
      </c>
      <c r="P30" s="30" t="n">
        <f aca="false">MIN(P12+P11,INT(P29/Cases!$B$22),MAX(0,INT((Staffing!$F$13/Inputs!$B$23+P25)*2)-(O36-P15)))</f>
        <v>1</v>
      </c>
      <c r="Q30" s="30" t="n">
        <f aca="false">MIN(Q12+Q11,INT(Q29/Cases!$B$22),MAX(0,INT((Staffing!$F$13/Inputs!$B$23+Q25)*2)-(P36-Q15)))</f>
        <v>1</v>
      </c>
      <c r="R30" s="30" t="n">
        <f aca="false">MIN(R12+R11,INT(R29/Cases!$B$22),MAX(0,INT((Staffing!$F$13/Inputs!$B$23+R25)*2)-(Q36-R15)))</f>
        <v>0</v>
      </c>
      <c r="S30" s="30" t="n">
        <f aca="false">MIN(S12+S11,INT(S29/Cases!$B$22),MAX(0,INT((Staffing!$F$13/Inputs!$B$23+S25)*2)-(R36-S15)))</f>
        <v>1</v>
      </c>
      <c r="T30" s="30" t="n">
        <f aca="false">MIN(T12+T11,INT(T29/Cases!$B$22),MAX(0,INT((Staffing!$F$13/Inputs!$B$23+T25)*2)-(S36-T15)))</f>
        <v>1</v>
      </c>
      <c r="U30" s="30" t="n">
        <f aca="false">MIN(U12+U11,INT(U29/Cases!$B$22),MAX(0,INT((Staffing!$F$13/Inputs!$B$23+U25)*2)-(T36-U15)))</f>
        <v>1</v>
      </c>
      <c r="V30" s="30" t="n">
        <f aca="false">MIN(V12+V11,INT(V29/Cases!$B$22),MAX(0,INT((Staffing!$F$13/Inputs!$B$23+V25)*2)-(U36-V15)))</f>
        <v>1</v>
      </c>
      <c r="W30" s="30" t="n">
        <f aca="false">MIN(W12+W11,INT(W29/Cases!$B$22),MAX(0,INT((Staffing!$F$13/Inputs!$B$23+W25)*2)-(V36-W15)))</f>
        <v>1</v>
      </c>
      <c r="X30" s="30" t="n">
        <f aca="false">MIN(X12+X11,INT(X29/Cases!$B$22),MAX(0,INT((Staffing!$F$13/Inputs!$B$23+X25)*2)-(W36-X15)))</f>
        <v>1</v>
      </c>
      <c r="Y30" s="30" t="n">
        <f aca="false">MIN(Y12+Y11,INT(Y29/Cases!$B$22),MAX(0,INT((Staffing!$F$13/Inputs!$B$23+Y25)*2)-(X36-Y15)))</f>
        <v>1</v>
      </c>
      <c r="Z30" s="30" t="n">
        <f aca="false">MIN(Z12+Z11,INT(Z29/Cases!$B$22),MAX(0,INT((Staffing!$F$13/Inputs!$B$23+Z25)*2)-(Y36-Z15)))</f>
        <v>1</v>
      </c>
      <c r="AA30" s="30" t="n">
        <f aca="false">MIN(AA12+AA11,INT(AA29/Cases!$B$22),MAX(0,INT((Staffing!$F$13/Inputs!$B$23+AA25)*2)-(Z36-AA15)))</f>
        <v>1</v>
      </c>
      <c r="AB30" s="30" t="n">
        <f aca="false">MIN(AB12+AB11,INT(AB29/Cases!$B$22),MAX(0,INT((Staffing!$F$13/Inputs!$B$23+AB25)*2)-(AA36-AB15)))</f>
        <v>1</v>
      </c>
      <c r="AC30" s="30" t="n">
        <f aca="false">MIN(AC12+AC11,INT(AC29/Cases!$B$22),MAX(0,INT((Staffing!$F$13/Inputs!$B$23+AC25)*2)-(AB36-AC15)))</f>
        <v>1</v>
      </c>
      <c r="AD30" s="30" t="n">
        <f aca="false">MIN(AD12+AD11,INT(AD29/Cases!$B$22),MAX(0,INT((Staffing!$F$13/Inputs!$B$23+AD25)*2)-(AC36-AD15)))</f>
        <v>1</v>
      </c>
      <c r="AE30" s="30" t="n">
        <f aca="false">MIN(AE12+AE11,INT(AE29/Cases!$B$22),MAX(0,INT((Staffing!$F$13/Inputs!$B$23+AE25)*2)-(AD36-AE15)))</f>
        <v>1</v>
      </c>
      <c r="AF30" s="30" t="n">
        <f aca="false">MIN(AF12+AF11,INT(AF29/Cases!$B$22),MAX(0,INT((Staffing!$F$13/Inputs!$B$23+AF25)*2)-(AE36-AF15)))</f>
        <v>1</v>
      </c>
      <c r="AG30" s="30" t="n">
        <f aca="false">MIN(AG12+AG11,INT(AG29/Cases!$B$22),MAX(0,INT((Staffing!$F$13/Inputs!$B$23+AG25)*2)-(AF36-AG15)))</f>
        <v>1</v>
      </c>
      <c r="AH30" s="30" t="n">
        <f aca="false">MIN(AH12+AH11,INT(AH29/Cases!$B$22),MAX(0,INT((Staffing!$F$13/Inputs!$B$23+AH25)*2)-(AG36-AH15)))</f>
        <v>2</v>
      </c>
      <c r="AI30" s="30" t="n">
        <f aca="false">MIN(AI12+AI11,INT(AI29/Cases!$B$22),MAX(0,INT((Staffing!$F$13/Inputs!$B$23+AI25)*2)-(AH36-AI15)))</f>
        <v>1</v>
      </c>
      <c r="AJ30" s="30" t="n">
        <f aca="false">MIN(AJ12+AJ11,INT(AJ29/Cases!$B$22),MAX(0,INT((Staffing!$F$13/Inputs!$B$23+AJ25)*2)-(AI36-AJ15)))</f>
        <v>1</v>
      </c>
      <c r="AK30" s="30" t="n">
        <f aca="false">MIN(AK12+AK11,INT(AK29/Cases!$B$22),MAX(0,INT((Staffing!$F$13/Inputs!$B$23+AK25)*2)-(AJ36-AK15)))</f>
        <v>2</v>
      </c>
    </row>
    <row r="31" customFormat="false" ht="15" hidden="false" customHeight="true" outlineLevel="0" collapsed="false">
      <c r="A31" s="25" t="s">
        <v>264</v>
      </c>
      <c r="B31" s="30" t="n">
        <f aca="false">B30*Cases!$B$22</f>
        <v>0</v>
      </c>
      <c r="C31" s="30" t="n">
        <f aca="false">C30*Cases!$B$22</f>
        <v>0</v>
      </c>
      <c r="D31" s="30" t="n">
        <f aca="false">D30*Cases!$B$22</f>
        <v>0</v>
      </c>
      <c r="E31" s="30" t="n">
        <f aca="false">E30*Cases!$B$22</f>
        <v>80</v>
      </c>
      <c r="F31" s="30" t="n">
        <f aca="false">F30*Cases!$B$22</f>
        <v>0</v>
      </c>
      <c r="G31" s="30" t="n">
        <f aca="false">G30*Cases!$B$22</f>
        <v>80</v>
      </c>
      <c r="H31" s="30" t="n">
        <f aca="false">H30*Cases!$B$22</f>
        <v>80</v>
      </c>
      <c r="I31" s="30" t="n">
        <f aca="false">I30*Cases!$B$22</f>
        <v>0</v>
      </c>
      <c r="J31" s="30" t="n">
        <f aca="false">J30*Cases!$B$22</f>
        <v>80</v>
      </c>
      <c r="K31" s="30" t="n">
        <f aca="false">K30*Cases!$B$22</f>
        <v>0</v>
      </c>
      <c r="L31" s="30" t="n">
        <f aca="false">L30*Cases!$B$22</f>
        <v>80</v>
      </c>
      <c r="M31" s="30" t="n">
        <f aca="false">M30*Cases!$B$22</f>
        <v>80</v>
      </c>
      <c r="N31" s="30" t="n">
        <f aca="false">N30*Cases!$B$22</f>
        <v>0</v>
      </c>
      <c r="O31" s="30" t="n">
        <f aca="false">O30*Cases!$B$22</f>
        <v>80</v>
      </c>
      <c r="P31" s="30" t="n">
        <f aca="false">P30*Cases!$B$22</f>
        <v>80</v>
      </c>
      <c r="Q31" s="30" t="n">
        <f aca="false">Q30*Cases!$B$22</f>
        <v>80</v>
      </c>
      <c r="R31" s="30" t="n">
        <f aca="false">R30*Cases!$B$22</f>
        <v>0</v>
      </c>
      <c r="S31" s="30" t="n">
        <f aca="false">S30*Cases!$B$22</f>
        <v>80</v>
      </c>
      <c r="T31" s="30" t="n">
        <f aca="false">T30*Cases!$B$22</f>
        <v>80</v>
      </c>
      <c r="U31" s="30" t="n">
        <f aca="false">U30*Cases!$B$22</f>
        <v>80</v>
      </c>
      <c r="V31" s="30" t="n">
        <f aca="false">V30*Cases!$B$22</f>
        <v>80</v>
      </c>
      <c r="W31" s="30" t="n">
        <f aca="false">W30*Cases!$B$22</f>
        <v>80</v>
      </c>
      <c r="X31" s="30" t="n">
        <f aca="false">X30*Cases!$B$22</f>
        <v>80</v>
      </c>
      <c r="Y31" s="30" t="n">
        <f aca="false">Y30*Cases!$B$22</f>
        <v>80</v>
      </c>
      <c r="Z31" s="30" t="n">
        <f aca="false">Z30*Cases!$B$22</f>
        <v>80</v>
      </c>
      <c r="AA31" s="30" t="n">
        <f aca="false">AA30*Cases!$B$22</f>
        <v>80</v>
      </c>
      <c r="AB31" s="30" t="n">
        <f aca="false">AB30*Cases!$B$22</f>
        <v>80</v>
      </c>
      <c r="AC31" s="30" t="n">
        <f aca="false">AC30*Cases!$B$22</f>
        <v>80</v>
      </c>
      <c r="AD31" s="30" t="n">
        <f aca="false">AD30*Cases!$B$22</f>
        <v>80</v>
      </c>
      <c r="AE31" s="30" t="n">
        <f aca="false">AE30*Cases!$B$22</f>
        <v>80</v>
      </c>
      <c r="AF31" s="30" t="n">
        <f aca="false">AF30*Cases!$B$22</f>
        <v>80</v>
      </c>
      <c r="AG31" s="30" t="n">
        <f aca="false">AG30*Cases!$B$22</f>
        <v>80</v>
      </c>
      <c r="AH31" s="30" t="n">
        <f aca="false">AH30*Cases!$B$22</f>
        <v>160</v>
      </c>
      <c r="AI31" s="30" t="n">
        <f aca="false">AI30*Cases!$B$22</f>
        <v>80</v>
      </c>
      <c r="AJ31" s="30" t="n">
        <f aca="false">AJ30*Cases!$B$22</f>
        <v>80</v>
      </c>
      <c r="AK31" s="30" t="n">
        <f aca="false">AK30*Cases!$B$22</f>
        <v>160</v>
      </c>
    </row>
    <row r="32" customFormat="false" ht="15" hidden="false" customHeight="true" outlineLevel="0" collapsed="false">
      <c r="A32" s="25" t="s">
        <v>265</v>
      </c>
      <c r="B32" s="32" t="n">
        <f aca="false">MIN(B18*Cases!$B$25,MAX(0,B29-B31))</f>
        <v>0</v>
      </c>
      <c r="C32" s="32" t="n">
        <f aca="false">MIN(C18*Cases!$B$25,MAX(0,C29-C31))</f>
        <v>0</v>
      </c>
      <c r="D32" s="32" t="n">
        <f aca="false">MIN(D18*Cases!$B$25,MAX(0,D29-D31))</f>
        <v>0</v>
      </c>
      <c r="E32" s="32" t="n">
        <f aca="false">MIN(E18*Cases!$B$25,MAX(0,E29-E31))</f>
        <v>0</v>
      </c>
      <c r="F32" s="32" t="n">
        <f aca="false">MIN(F18*Cases!$B$25,MAX(0,F29-F31))</f>
        <v>0</v>
      </c>
      <c r="G32" s="32" t="n">
        <f aca="false">MIN(G18*Cases!$B$25,MAX(0,G29-G31))</f>
        <v>0.5</v>
      </c>
      <c r="H32" s="32" t="n">
        <f aca="false">MIN(H18*Cases!$B$25,MAX(0,H29-H31))</f>
        <v>0.98</v>
      </c>
      <c r="I32" s="32" t="n">
        <f aca="false">MIN(I18*Cases!$B$25,MAX(0,I29-I31))</f>
        <v>1.4604</v>
      </c>
      <c r="J32" s="32" t="n">
        <f aca="false">MIN(J18*Cases!$B$25,MAX(0,J29-J31))</f>
        <v>2.421192</v>
      </c>
      <c r="K32" s="32" t="n">
        <f aca="false">MIN(K18*Cases!$B$25,MAX(0,K29-K31))</f>
        <v>2.86276816</v>
      </c>
      <c r="L32" s="32" t="n">
        <f aca="false">MIN(L18*Cases!$B$25,MAX(0,L29-L31))</f>
        <v>3.3055127968</v>
      </c>
      <c r="M32" s="32" t="n">
        <f aca="false">MIN(M18*Cases!$B$25,MAX(0,M29-M31))</f>
        <v>3.729402540864</v>
      </c>
      <c r="N32" s="32" t="n">
        <f aca="false">MIN(N18*Cases!$B$25,MAX(0,N29-N31))</f>
        <v>4.15481449004672</v>
      </c>
      <c r="O32" s="32" t="n">
        <f aca="false">MIN(O18*Cases!$B$25,MAX(0,O29-O31))</f>
        <v>5.06171820024579</v>
      </c>
      <c r="P32" s="32" t="n">
        <f aca="false">MIN(P18*Cases!$B$25,MAX(0,P29-P31))</f>
        <v>5.45048383624087</v>
      </c>
      <c r="Q32" s="32" t="n">
        <f aca="false">MIN(Q18*Cases!$B$25,MAX(0,Q29-Q31))</f>
        <v>5.84147415951605</v>
      </c>
      <c r="R32" s="32" t="n">
        <f aca="false">MIN(R18*Cases!$B$25,MAX(0,R29-R31))</f>
        <v>6.71464467632573</v>
      </c>
      <c r="S32" s="32" t="n">
        <f aca="false">MIN(S18*Cases!$B$25,MAX(0,S29-S31))</f>
        <v>7.57035178279922</v>
      </c>
      <c r="T32" s="32" t="n">
        <f aca="false">MIN(T18*Cases!$B$25,MAX(0,T29-T31))</f>
        <v>7.90894474714323</v>
      </c>
      <c r="U32" s="32" t="n">
        <f aca="false">MIN(U18*Cases!$B$25,MAX(0,U29-U31))</f>
        <v>8.25076585220037</v>
      </c>
      <c r="V32" s="32" t="n">
        <f aca="false">MIN(V18*Cases!$B$25,MAX(0,V29-V31))</f>
        <v>9.07575053515636</v>
      </c>
      <c r="W32" s="32" t="n">
        <f aca="false">MIN(W18*Cases!$B$25,MAX(0,W29-W31))</f>
        <v>9.88423552445323</v>
      </c>
      <c r="X32" s="32" t="n">
        <f aca="false">MIN(X18*Cases!$B$25,MAX(0,X29-X31))</f>
        <v>10.6765508139642</v>
      </c>
      <c r="Y32" s="32" t="n">
        <f aca="false">MIN(Y18*Cases!$B$25,MAX(0,Y29-Y31))</f>
        <v>11.4530197976849</v>
      </c>
      <c r="Z32" s="32" t="n">
        <f aca="false">MIN(Z18*Cases!$B$25,MAX(0,Z29-Z31))</f>
        <v>12.2139594017312</v>
      </c>
      <c r="AA32" s="32" t="n">
        <f aca="false">MIN(AA18*Cases!$B$25,MAX(0,AA29-AA31))</f>
        <v>12.9596802136966</v>
      </c>
      <c r="AB32" s="32" t="n">
        <f aca="false">MIN(AB18*Cases!$B$25,MAX(0,AB29-AB31))</f>
        <v>13.6904866094226</v>
      </c>
      <c r="AC32" s="32" t="n">
        <f aca="false">MIN(AC18*Cases!$B$25,MAX(0,AC29-AC31))</f>
        <v>14.4066768772342</v>
      </c>
      <c r="AD32" s="32" t="n">
        <f aca="false">MIN(AD18*Cases!$B$25,MAX(0,AD29-AD31))</f>
        <v>15.1085433396895</v>
      </c>
      <c r="AE32" s="32" t="n">
        <f aca="false">MIN(AE18*Cases!$B$25,MAX(0,AE29-AE31))</f>
        <v>15.7963724728957</v>
      </c>
      <c r="AF32" s="32" t="n">
        <f aca="false">MIN(AF18*Cases!$B$25,MAX(0,AF29-AF31))</f>
        <v>16.4704450234378</v>
      </c>
      <c r="AG32" s="32" t="n">
        <f aca="false">MIN(AG18*Cases!$B$25,MAX(0,AG29-AG31))</f>
        <v>17.131036122969</v>
      </c>
      <c r="AH32" s="32" t="n">
        <f aca="false">MIN(AH18*Cases!$B$25,MAX(0,AH29-AH31))</f>
        <v>17.7784154005097</v>
      </c>
      <c r="AI32" s="32" t="n">
        <f aca="false">MIN(AI18*Cases!$B$25,MAX(0,AI29-AI31))</f>
        <v>18.4128470924995</v>
      </c>
      <c r="AJ32" s="32" t="n">
        <f aca="false">MIN(AJ18*Cases!$B$25,MAX(0,AJ29-AJ31))</f>
        <v>19.5345901506495</v>
      </c>
      <c r="AK32" s="32" t="n">
        <f aca="false">MIN(AK18*Cases!$B$25,MAX(0,AK29-AK31))</f>
        <v>20.6238983476365</v>
      </c>
    </row>
    <row r="33" customFormat="false" ht="15" hidden="false" customHeight="true" outlineLevel="0" collapsed="false">
      <c r="A33" s="25" t="s">
        <v>266</v>
      </c>
      <c r="B33" s="32" t="n">
        <f aca="false">SUM(B28,B31:B32)</f>
        <v>0</v>
      </c>
      <c r="C33" s="32" t="n">
        <f aca="false">SUM(C28,C31:C32)</f>
        <v>0</v>
      </c>
      <c r="D33" s="32" t="n">
        <f aca="false">SUM(D28,D31:D32)</f>
        <v>0</v>
      </c>
      <c r="E33" s="32" t="n">
        <f aca="false">SUM(E28,E31:E32)</f>
        <v>80</v>
      </c>
      <c r="F33" s="32" t="n">
        <f aca="false">SUM(F28,F31:F32)</f>
        <v>0</v>
      </c>
      <c r="G33" s="32" t="n">
        <f aca="false">SUM(G28,G31:G32)</f>
        <v>88.7</v>
      </c>
      <c r="H33" s="32" t="n">
        <f aca="false">SUM(H28,H31:H32)</f>
        <v>89.016</v>
      </c>
      <c r="I33" s="32" t="n">
        <f aca="false">SUM(I28,I31:I32)</f>
        <v>17.53568</v>
      </c>
      <c r="J33" s="32" t="n">
        <f aca="false">SUM(J28,J31:J32)</f>
        <v>106.3749664</v>
      </c>
      <c r="K33" s="32" t="n">
        <f aca="false">SUM(K28,K31:K32)</f>
        <v>26.337467072</v>
      </c>
      <c r="L33" s="32" t="n">
        <f aca="false">SUM(L28,L31:L32)</f>
        <v>114.51071773056</v>
      </c>
      <c r="M33" s="32" t="n">
        <f aca="false">SUM(M28,M31:M32)</f>
        <v>114.310503375949</v>
      </c>
      <c r="N33" s="32" t="n">
        <f aca="false">SUM(N28,N31:N32)</f>
        <v>42.3242933084298</v>
      </c>
      <c r="O33" s="32" t="n">
        <f aca="false">SUM(O28,O31:O32)</f>
        <v>130.667807442261</v>
      </c>
      <c r="P33" s="32" t="n">
        <f aca="false">SUM(P28,P31:P32)</f>
        <v>130.144451293416</v>
      </c>
      <c r="Q33" s="32" t="n">
        <f aca="false">SUM(Q28,Q31:Q32)</f>
        <v>137.841562267548</v>
      </c>
      <c r="R33" s="32" t="n">
        <f aca="false">SUM(R28,R31:R32)</f>
        <v>65.8747310221967</v>
      </c>
      <c r="S33" s="32" t="n">
        <f aca="false">SUM(S28,S31:S32)</f>
        <v>153.747236401753</v>
      </c>
      <c r="T33" s="32" t="n">
        <f aca="false">SUM(T28,T31:T32)</f>
        <v>152.762291673718</v>
      </c>
      <c r="U33" s="32" t="n">
        <f aca="false">SUM(U28,U31:U32)</f>
        <v>160.007045840243</v>
      </c>
      <c r="V33" s="32" t="n">
        <f aca="false">SUM(V28,V31:V32)</f>
        <v>167.596904923439</v>
      </c>
      <c r="W33" s="32" t="n">
        <f aca="false">SUM(W28,W31:W32)</f>
        <v>175.03496682497</v>
      </c>
      <c r="X33" s="32" t="n">
        <f aca="false">SUM(X28,X31:X32)</f>
        <v>182.32426748847</v>
      </c>
      <c r="Y33" s="32" t="n">
        <f aca="false">SUM(Y28,Y31:Y32)</f>
        <v>189.467782138701</v>
      </c>
      <c r="Z33" s="32" t="n">
        <f aca="false">SUM(Z28,Z31:Z32)</f>
        <v>196.468426495927</v>
      </c>
      <c r="AA33" s="32" t="n">
        <f aca="false">SUM(AA28,AA31:AA32)</f>
        <v>203.329057966008</v>
      </c>
      <c r="AB33" s="32" t="n">
        <f aca="false">SUM(AB28,AB31:AB32)</f>
        <v>210.052476806688</v>
      </c>
      <c r="AC33" s="32" t="n">
        <f aca="false">SUM(AC28,AC31:AC32)</f>
        <v>216.641427270554</v>
      </c>
      <c r="AD33" s="32" t="n">
        <f aca="false">SUM(AD28,AD31:AD32)</f>
        <v>223.098598725143</v>
      </c>
      <c r="AE33" s="32" t="n">
        <f aca="false">SUM(AE28,AE31:AE32)</f>
        <v>229.42662675064</v>
      </c>
      <c r="AF33" s="32" t="n">
        <f aca="false">SUM(AF28,AF31:AF32)</f>
        <v>235.628094215628</v>
      </c>
      <c r="AG33" s="32" t="n">
        <f aca="false">SUM(AG28,AG31:AG32)</f>
        <v>241.705532331315</v>
      </c>
      <c r="AH33" s="32" t="n">
        <f aca="false">SUM(AH28,AH31:AH32)</f>
        <v>327.661421684689</v>
      </c>
      <c r="AI33" s="32" t="n">
        <f aca="false">SUM(AI28,AI31:AI32)</f>
        <v>253.498193250995</v>
      </c>
      <c r="AJ33" s="32" t="n">
        <f aca="false">SUM(AJ28,AJ31:AJ32)</f>
        <v>267.918229385975</v>
      </c>
      <c r="AK33" s="32" t="n">
        <f aca="false">SUM(AK28,AK31:AK32)</f>
        <v>353.839864798256</v>
      </c>
    </row>
    <row r="34" customFormat="false" ht="15" hidden="false" customHeight="true" outlineLevel="0" collapsed="false">
      <c r="A34" s="25" t="s">
        <v>267</v>
      </c>
      <c r="B34" s="29" t="n">
        <f aca="false">IFERROR(B33/B27,0)</f>
        <v>0</v>
      </c>
      <c r="C34" s="29" t="n">
        <f aca="false">IFERROR(C33/C27,0)</f>
        <v>0</v>
      </c>
      <c r="D34" s="29" t="n">
        <f aca="false">IFERROR(D33/D27,0)</f>
        <v>0</v>
      </c>
      <c r="E34" s="29" t="n">
        <f aca="false">IFERROR(E33/E27,0)</f>
        <v>0.296296296296296</v>
      </c>
      <c r="F34" s="29" t="n">
        <f aca="false">IFERROR(F33/F27,0)</f>
        <v>0</v>
      </c>
      <c r="G34" s="29" t="n">
        <f aca="false">IFERROR(G33/G27,0)</f>
        <v>0.328518518518519</v>
      </c>
      <c r="H34" s="29" t="n">
        <f aca="false">IFERROR(H33/H27,0)</f>
        <v>0.329688888888889</v>
      </c>
      <c r="I34" s="29" t="n">
        <f aca="false">IFERROR(I33/I27,0)</f>
        <v>0.064946962962963</v>
      </c>
      <c r="J34" s="29" t="n">
        <f aca="false">IFERROR(J33/J27,0)</f>
        <v>0.393981357037037</v>
      </c>
      <c r="K34" s="29" t="n">
        <f aca="false">IFERROR(K33/K27,0)</f>
        <v>0.0975461743407407</v>
      </c>
      <c r="L34" s="29" t="n">
        <f aca="false">IFERROR(L33/L27,0)</f>
        <v>0.424113769372444</v>
      </c>
      <c r="M34" s="29" t="n">
        <f aca="false">IFERROR(M33/M27,0)</f>
        <v>0.423372234725736</v>
      </c>
      <c r="N34" s="29" t="n">
        <f aca="false">IFERROR(N33/N27,0)</f>
        <v>0.156756641883073</v>
      </c>
      <c r="O34" s="29" t="n">
        <f aca="false">IFERROR(O33/O27,0)</f>
        <v>0.483954842378745</v>
      </c>
      <c r="P34" s="29" t="n">
        <f aca="false">IFERROR(P33/P27,0)</f>
        <v>0.482016486271911</v>
      </c>
      <c r="Q34" s="29" t="n">
        <f aca="false">IFERROR(Q33/Q27,0)</f>
        <v>0.510524304694621</v>
      </c>
      <c r="R34" s="29" t="n">
        <f aca="false">IFERROR(R33/R27,0)</f>
        <v>0.243980485267395</v>
      </c>
      <c r="S34" s="29" t="n">
        <f aca="false">IFERROR(S33/S27,0)</f>
        <v>0.569434208895381</v>
      </c>
      <c r="T34" s="29" t="n">
        <f aca="false">IFERROR(T33/T27,0)</f>
        <v>0.565786265458214</v>
      </c>
      <c r="U34" s="29" t="n">
        <f aca="false">IFERROR(U33/U27,0)</f>
        <v>0.592618688297198</v>
      </c>
      <c r="V34" s="29" t="n">
        <f aca="false">IFERROR(V33/V27,0)</f>
        <v>0.620729277494217</v>
      </c>
      <c r="W34" s="29" t="n">
        <f aca="false">IFERROR(W33/W27,0)</f>
        <v>0.648277654907295</v>
      </c>
      <c r="X34" s="29" t="n">
        <f aca="false">IFERROR(X33/X27,0)</f>
        <v>0.675275064772112</v>
      </c>
      <c r="Y34" s="29" t="n">
        <f aca="false">IFERROR(Y33/Y27,0)</f>
        <v>0.701732526439633</v>
      </c>
      <c r="Z34" s="29" t="n">
        <f aca="false">IFERROR(Z33/Z27,0)</f>
        <v>0.727660838873803</v>
      </c>
      <c r="AA34" s="29" t="n">
        <f aca="false">IFERROR(AA33/AA27,0)</f>
        <v>0.75307058505929</v>
      </c>
      <c r="AB34" s="29" t="n">
        <f aca="false">IFERROR(AB33/AB27,0)</f>
        <v>0.777972136321067</v>
      </c>
      <c r="AC34" s="29" t="n">
        <f aca="false">IFERROR(AC33/AC27,0)</f>
        <v>0.802375656557609</v>
      </c>
      <c r="AD34" s="29" t="n">
        <f aca="false">IFERROR(AD33/AD27,0)</f>
        <v>0.82629110638942</v>
      </c>
      <c r="AE34" s="29" t="n">
        <f aca="false">IFERROR(AE33/AE27,0)</f>
        <v>0.849728247224594</v>
      </c>
      <c r="AF34" s="29" t="n">
        <f aca="false">IFERROR(AF33/AF27,0)</f>
        <v>0.872696645243065</v>
      </c>
      <c r="AG34" s="29" t="n">
        <f aca="false">IFERROR(AG33/AG27,0)</f>
        <v>0.895205675301167</v>
      </c>
      <c r="AH34" s="29" t="n">
        <f aca="false">IFERROR(AH33/AH27,0)</f>
        <v>0.697151961031253</v>
      </c>
      <c r="AI34" s="29" t="n">
        <f aca="false">IFERROR(AI33/AI27,0)</f>
        <v>0.539357857980841</v>
      </c>
      <c r="AJ34" s="29" t="n">
        <f aca="false">IFERROR(AJ33/AJ27,0)</f>
        <v>0.570038785927607</v>
      </c>
      <c r="AK34" s="29" t="n">
        <f aca="false">IFERROR(AK33/AK27,0)</f>
        <v>0.752850776166501</v>
      </c>
    </row>
    <row r="35" customFormat="false" ht="15" hidden="false" customHeight="true" outlineLevel="0" collapsed="false">
      <c r="A35" s="25" t="s">
        <v>268</v>
      </c>
      <c r="B35" s="30" t="n">
        <f aca="false">B12+B11-B30</f>
        <v>0</v>
      </c>
      <c r="C35" s="30" t="n">
        <f aca="false">C12+C11-C30</f>
        <v>0</v>
      </c>
      <c r="D35" s="30" t="n">
        <f aca="false">D12+D11-D30</f>
        <v>0</v>
      </c>
      <c r="E35" s="30" t="n">
        <f aca="false">E12+E11-E30</f>
        <v>0</v>
      </c>
      <c r="F35" s="30" t="n">
        <f aca="false">F12+F11-F30</f>
        <v>0</v>
      </c>
      <c r="G35" s="30" t="n">
        <f aca="false">G12+G11-G30</f>
        <v>0</v>
      </c>
      <c r="H35" s="30" t="n">
        <f aca="false">H12+H11-H30</f>
        <v>0</v>
      </c>
      <c r="I35" s="30" t="n">
        <f aca="false">I12+I11-I30</f>
        <v>0</v>
      </c>
      <c r="J35" s="30" t="n">
        <f aca="false">J12+J11-J30</f>
        <v>0</v>
      </c>
      <c r="K35" s="30" t="n">
        <f aca="false">K12+K11-K30</f>
        <v>0</v>
      </c>
      <c r="L35" s="30" t="n">
        <f aca="false">L12+L11-L30</f>
        <v>0</v>
      </c>
      <c r="M35" s="30" t="n">
        <f aca="false">M12+M11-M30</f>
        <v>0</v>
      </c>
      <c r="N35" s="30" t="n">
        <f aca="false">N12+N11-N30</f>
        <v>0</v>
      </c>
      <c r="O35" s="30" t="n">
        <f aca="false">O12+O11-O30</f>
        <v>0</v>
      </c>
      <c r="P35" s="30" t="n">
        <f aca="false">P12+P11-P30</f>
        <v>0</v>
      </c>
      <c r="Q35" s="30" t="n">
        <f aca="false">Q12+Q11-Q30</f>
        <v>0</v>
      </c>
      <c r="R35" s="30" t="n">
        <f aca="false">R12+R11-R30</f>
        <v>0</v>
      </c>
      <c r="S35" s="30" t="n">
        <f aca="false">S12+S11-S30</f>
        <v>0</v>
      </c>
      <c r="T35" s="30" t="n">
        <f aca="false">T12+T11-T30</f>
        <v>0</v>
      </c>
      <c r="U35" s="30" t="n">
        <f aca="false">U12+U11-U30</f>
        <v>0</v>
      </c>
      <c r="V35" s="30" t="n">
        <f aca="false">V12+V11-V30</f>
        <v>0</v>
      </c>
      <c r="W35" s="30" t="n">
        <f aca="false">W12+W11-W30</f>
        <v>0</v>
      </c>
      <c r="X35" s="30" t="n">
        <f aca="false">X12+X11-X30</f>
        <v>0</v>
      </c>
      <c r="Y35" s="30" t="n">
        <f aca="false">Y12+Y11-Y30</f>
        <v>0</v>
      </c>
      <c r="Z35" s="30" t="n">
        <f aca="false">Z12+Z11-Z30</f>
        <v>0</v>
      </c>
      <c r="AA35" s="30" t="n">
        <f aca="false">AA12+AA11-AA30</f>
        <v>0</v>
      </c>
      <c r="AB35" s="30" t="n">
        <f aca="false">AB12+AB11-AB30</f>
        <v>0</v>
      </c>
      <c r="AC35" s="30" t="n">
        <f aca="false">AC12+AC11-AC30</f>
        <v>0</v>
      </c>
      <c r="AD35" s="30" t="n">
        <f aca="false">AD12+AD11-AD30</f>
        <v>0</v>
      </c>
      <c r="AE35" s="30" t="n">
        <f aca="false">AE12+AE11-AE30</f>
        <v>0</v>
      </c>
      <c r="AF35" s="30" t="n">
        <f aca="false">AF12+AF11-AF30</f>
        <v>1</v>
      </c>
      <c r="AG35" s="30" t="n">
        <f aca="false">AG12+AG11-AG30</f>
        <v>1</v>
      </c>
      <c r="AH35" s="30" t="n">
        <f aca="false">AH12+AH11-AH30</f>
        <v>0</v>
      </c>
      <c r="AI35" s="30" t="n">
        <f aca="false">AI12+AI11-AI30</f>
        <v>0</v>
      </c>
      <c r="AJ35" s="30" t="n">
        <f aca="false">AJ12+AJ11-AJ30</f>
        <v>0</v>
      </c>
      <c r="AK35" s="30" t="n">
        <f aca="false">AK12+AK11-AK30</f>
        <v>0</v>
      </c>
    </row>
    <row r="36" customFormat="false" ht="15" hidden="false" customHeight="true" outlineLevel="0" collapsed="false">
      <c r="A36" s="25" t="s">
        <v>269</v>
      </c>
      <c r="B36" s="30" t="n">
        <f aca="false">0+B30-B15</f>
        <v>0</v>
      </c>
      <c r="C36" s="30" t="n">
        <f aca="false">B36+C30-C15</f>
        <v>0</v>
      </c>
      <c r="D36" s="30" t="n">
        <f aca="false">C36+D30-D15</f>
        <v>0</v>
      </c>
      <c r="E36" s="30" t="n">
        <f aca="false">D36+E30-E15</f>
        <v>1</v>
      </c>
      <c r="F36" s="30" t="n">
        <f aca="false">E36+F30-F15</f>
        <v>1</v>
      </c>
      <c r="G36" s="30" t="n">
        <f aca="false">F36+G30-G15</f>
        <v>1</v>
      </c>
      <c r="H36" s="30" t="n">
        <f aca="false">G36+H30-H15</f>
        <v>2</v>
      </c>
      <c r="I36" s="30" t="n">
        <f aca="false">H36+I30-I15</f>
        <v>1</v>
      </c>
      <c r="J36" s="30" t="n">
        <f aca="false">I36+J30-J15</f>
        <v>1</v>
      </c>
      <c r="K36" s="30" t="n">
        <f aca="false">J36+K30-K15</f>
        <v>1</v>
      </c>
      <c r="L36" s="30" t="n">
        <f aca="false">K36+L30-L15</f>
        <v>1</v>
      </c>
      <c r="M36" s="30" t="n">
        <f aca="false">L36+M30-M15</f>
        <v>2</v>
      </c>
      <c r="N36" s="30" t="n">
        <f aca="false">M36+N30-N15</f>
        <v>1</v>
      </c>
      <c r="O36" s="30" t="n">
        <f aca="false">N36+O30-O15</f>
        <v>1</v>
      </c>
      <c r="P36" s="30" t="n">
        <f aca="false">O36+P30-P15</f>
        <v>2</v>
      </c>
      <c r="Q36" s="30" t="n">
        <f aca="false">P36+Q30-Q15</f>
        <v>2</v>
      </c>
      <c r="R36" s="30" t="n">
        <f aca="false">Q36+R30-R15</f>
        <v>1</v>
      </c>
      <c r="S36" s="30" t="n">
        <f aca="false">R36+S30-S15</f>
        <v>1</v>
      </c>
      <c r="T36" s="30" t="n">
        <f aca="false">S36+T30-T15</f>
        <v>2</v>
      </c>
      <c r="U36" s="30" t="n">
        <f aca="false">T36+U30-U15</f>
        <v>2</v>
      </c>
      <c r="V36" s="30" t="n">
        <f aca="false">U36+V30-V15</f>
        <v>2</v>
      </c>
      <c r="W36" s="30" t="n">
        <f aca="false">V36+W30-W15</f>
        <v>2</v>
      </c>
      <c r="X36" s="30" t="n">
        <f aca="false">W36+X30-X15</f>
        <v>2</v>
      </c>
      <c r="Y36" s="30" t="n">
        <f aca="false">X36+Y30-Y15</f>
        <v>2</v>
      </c>
      <c r="Z36" s="30" t="n">
        <f aca="false">Y36+Z30-Z15</f>
        <v>2</v>
      </c>
      <c r="AA36" s="30" t="n">
        <f aca="false">Z36+AA30-AA15</f>
        <v>2</v>
      </c>
      <c r="AB36" s="30" t="n">
        <f aca="false">AA36+AB30-AB15</f>
        <v>2</v>
      </c>
      <c r="AC36" s="30" t="n">
        <f aca="false">AB36+AC30-AC15</f>
        <v>2</v>
      </c>
      <c r="AD36" s="30" t="n">
        <f aca="false">AC36+AD30-AD15</f>
        <v>2</v>
      </c>
      <c r="AE36" s="30" t="n">
        <f aca="false">AD36+AE30-AE15</f>
        <v>2</v>
      </c>
      <c r="AF36" s="30" t="n">
        <f aca="false">AE36+AF30-AF15</f>
        <v>2</v>
      </c>
      <c r="AG36" s="30" t="n">
        <f aca="false">AF36+AG30-AG15</f>
        <v>2</v>
      </c>
      <c r="AH36" s="30" t="n">
        <f aca="false">AG36+AH30-AH15</f>
        <v>3</v>
      </c>
      <c r="AI36" s="30" t="n">
        <f aca="false">AH36+AI30-AI15</f>
        <v>3</v>
      </c>
      <c r="AJ36" s="30" t="n">
        <f aca="false">AI36+AJ30-AJ15</f>
        <v>2</v>
      </c>
      <c r="AK36" s="30" t="n">
        <f aca="false">AJ36+AK30-AK15</f>
        <v>3</v>
      </c>
    </row>
    <row r="37" customFormat="false" ht="15" hidden="false" customHeight="true" outlineLevel="0" collapsed="false">
      <c r="A37" s="25" t="s">
        <v>270</v>
      </c>
      <c r="B37" s="30" t="n">
        <f aca="false">Offers!$B$10*Cases!$B$17</f>
        <v>180</v>
      </c>
      <c r="C37" s="30" t="n">
        <f aca="false">Offers!$B$10*Cases!$B$17</f>
        <v>180</v>
      </c>
      <c r="D37" s="30" t="n">
        <f aca="false">Offers!$B$10*Cases!$B$17</f>
        <v>180</v>
      </c>
      <c r="E37" s="30" t="n">
        <f aca="false">Offers!$B$10*Cases!$B$17</f>
        <v>180</v>
      </c>
      <c r="F37" s="30" t="n">
        <f aca="false">Offers!$B$10*Cases!$B$17</f>
        <v>180</v>
      </c>
      <c r="G37" s="30" t="n">
        <f aca="false">Offers!$B$10*Cases!$B$17</f>
        <v>180</v>
      </c>
      <c r="H37" s="30" t="n">
        <f aca="false">Offers!$B$10*Cases!$B$17</f>
        <v>180</v>
      </c>
      <c r="I37" s="30" t="n">
        <f aca="false">Offers!$B$10*Cases!$B$17</f>
        <v>180</v>
      </c>
      <c r="J37" s="30" t="n">
        <f aca="false">Offers!$B$10*Cases!$B$17</f>
        <v>180</v>
      </c>
      <c r="K37" s="30" t="n">
        <f aca="false">Offers!$B$10*Cases!$B$17</f>
        <v>180</v>
      </c>
      <c r="L37" s="30" t="n">
        <f aca="false">Offers!$B$10*Cases!$B$17</f>
        <v>180</v>
      </c>
      <c r="M37" s="30" t="n">
        <f aca="false">Offers!$B$10*Cases!$B$17</f>
        <v>180</v>
      </c>
      <c r="N37" s="30" t="n">
        <f aca="false">Offers!$B$10*Cases!$B$17</f>
        <v>180</v>
      </c>
      <c r="O37" s="30" t="n">
        <f aca="false">Offers!$B$10*Cases!$B$17</f>
        <v>180</v>
      </c>
      <c r="P37" s="30" t="n">
        <f aca="false">Offers!$B$10*Cases!$B$17</f>
        <v>180</v>
      </c>
      <c r="Q37" s="30" t="n">
        <f aca="false">Offers!$B$10*Cases!$B$17</f>
        <v>180</v>
      </c>
      <c r="R37" s="30" t="n">
        <f aca="false">Offers!$B$10*Cases!$B$17</f>
        <v>180</v>
      </c>
      <c r="S37" s="30" t="n">
        <f aca="false">Offers!$B$10*Cases!$B$17</f>
        <v>180</v>
      </c>
      <c r="T37" s="30" t="n">
        <f aca="false">Offers!$B$10*Cases!$B$17</f>
        <v>180</v>
      </c>
      <c r="U37" s="30" t="n">
        <f aca="false">Offers!$B$10*Cases!$B$17</f>
        <v>180</v>
      </c>
      <c r="V37" s="30" t="n">
        <f aca="false">Offers!$B$10*Cases!$B$17</f>
        <v>180</v>
      </c>
      <c r="W37" s="30" t="n">
        <f aca="false">Offers!$B$10*Cases!$B$17</f>
        <v>180</v>
      </c>
      <c r="X37" s="30" t="n">
        <f aca="false">Offers!$B$10*Cases!$B$17</f>
        <v>180</v>
      </c>
      <c r="Y37" s="30" t="n">
        <f aca="false">Offers!$B$10*Cases!$B$17</f>
        <v>180</v>
      </c>
      <c r="Z37" s="30" t="n">
        <f aca="false">Offers!$B$10*Cases!$B$17</f>
        <v>180</v>
      </c>
      <c r="AA37" s="30" t="n">
        <f aca="false">Offers!$B$10*Cases!$B$17</f>
        <v>180</v>
      </c>
      <c r="AB37" s="30" t="n">
        <f aca="false">Offers!$B$10*Cases!$B$17</f>
        <v>180</v>
      </c>
      <c r="AC37" s="30" t="n">
        <f aca="false">Offers!$B$10*Cases!$B$17</f>
        <v>180</v>
      </c>
      <c r="AD37" s="30" t="n">
        <f aca="false">Offers!$B$10*Cases!$B$17</f>
        <v>180</v>
      </c>
      <c r="AE37" s="30" t="n">
        <f aca="false">Offers!$B$10*Cases!$B$17</f>
        <v>180</v>
      </c>
      <c r="AF37" s="30" t="n">
        <f aca="false">Offers!$B$10*Cases!$B$17</f>
        <v>180</v>
      </c>
      <c r="AG37" s="30" t="n">
        <f aca="false">Offers!$B$10*Cases!$B$17</f>
        <v>180</v>
      </c>
      <c r="AH37" s="30" t="n">
        <f aca="false">Offers!$B$10*Cases!$B$17</f>
        <v>180</v>
      </c>
      <c r="AI37" s="30" t="n">
        <f aca="false">Offers!$B$10*Cases!$B$17</f>
        <v>180</v>
      </c>
      <c r="AJ37" s="30" t="n">
        <f aca="false">Offers!$B$10*Cases!$B$17</f>
        <v>180</v>
      </c>
      <c r="AK37" s="30" t="n">
        <f aca="false">Offers!$B$10*Cases!$B$17</f>
        <v>180</v>
      </c>
    </row>
    <row r="38" customFormat="false" ht="15" hidden="false" customHeight="true" outlineLevel="0" collapsed="false">
      <c r="A38" s="25" t="s">
        <v>271</v>
      </c>
      <c r="B38" s="30" t="n">
        <f aca="false">Cases!$B$23*B37</f>
        <v>10800</v>
      </c>
      <c r="C38" s="30" t="n">
        <f aca="false">Cases!$B$23*C37</f>
        <v>10800</v>
      </c>
      <c r="D38" s="30" t="n">
        <f aca="false">Cases!$B$23*D37</f>
        <v>10800</v>
      </c>
      <c r="E38" s="30" t="n">
        <f aca="false">Cases!$B$23*E37</f>
        <v>10800</v>
      </c>
      <c r="F38" s="30" t="n">
        <f aca="false">Cases!$B$23*F37</f>
        <v>10800</v>
      </c>
      <c r="G38" s="30" t="n">
        <f aca="false">Cases!$B$23*G37</f>
        <v>10800</v>
      </c>
      <c r="H38" s="30" t="n">
        <f aca="false">Cases!$B$23*H37</f>
        <v>10800</v>
      </c>
      <c r="I38" s="30" t="n">
        <f aca="false">Cases!$B$23*I37</f>
        <v>10800</v>
      </c>
      <c r="J38" s="30" t="n">
        <f aca="false">Cases!$B$23*J37</f>
        <v>10800</v>
      </c>
      <c r="K38" s="30" t="n">
        <f aca="false">Cases!$B$23*K37</f>
        <v>10800</v>
      </c>
      <c r="L38" s="30" t="n">
        <f aca="false">Cases!$B$23*L37</f>
        <v>10800</v>
      </c>
      <c r="M38" s="30" t="n">
        <f aca="false">Cases!$B$23*M37</f>
        <v>10800</v>
      </c>
      <c r="N38" s="30" t="n">
        <f aca="false">Cases!$B$23*N37</f>
        <v>10800</v>
      </c>
      <c r="O38" s="30" t="n">
        <f aca="false">Cases!$B$23*O37</f>
        <v>10800</v>
      </c>
      <c r="P38" s="30" t="n">
        <f aca="false">Cases!$B$23*P37</f>
        <v>10800</v>
      </c>
      <c r="Q38" s="30" t="n">
        <f aca="false">Cases!$B$23*Q37</f>
        <v>10800</v>
      </c>
      <c r="R38" s="30" t="n">
        <f aca="false">Cases!$B$23*R37</f>
        <v>10800</v>
      </c>
      <c r="S38" s="30" t="n">
        <f aca="false">Cases!$B$23*S37</f>
        <v>10800</v>
      </c>
      <c r="T38" s="30" t="n">
        <f aca="false">Cases!$B$23*T37</f>
        <v>10800</v>
      </c>
      <c r="U38" s="30" t="n">
        <f aca="false">Cases!$B$23*U37</f>
        <v>10800</v>
      </c>
      <c r="V38" s="30" t="n">
        <f aca="false">Cases!$B$23*V37</f>
        <v>10800</v>
      </c>
      <c r="W38" s="30" t="n">
        <f aca="false">Cases!$B$23*W37</f>
        <v>10800</v>
      </c>
      <c r="X38" s="30" t="n">
        <f aca="false">Cases!$B$23*X37</f>
        <v>10800</v>
      </c>
      <c r="Y38" s="30" t="n">
        <f aca="false">Cases!$B$23*Y37</f>
        <v>10800</v>
      </c>
      <c r="Z38" s="30" t="n">
        <f aca="false">Cases!$B$23*Z37</f>
        <v>10800</v>
      </c>
      <c r="AA38" s="30" t="n">
        <f aca="false">Cases!$B$23*AA37</f>
        <v>10800</v>
      </c>
      <c r="AB38" s="30" t="n">
        <f aca="false">Cases!$B$23*AB37</f>
        <v>10800</v>
      </c>
      <c r="AC38" s="30" t="n">
        <f aca="false">Cases!$B$23*AC37</f>
        <v>10800</v>
      </c>
      <c r="AD38" s="30" t="n">
        <f aca="false">Cases!$B$23*AD37</f>
        <v>10800</v>
      </c>
      <c r="AE38" s="30" t="n">
        <f aca="false">Cases!$B$23*AE37</f>
        <v>10800</v>
      </c>
      <c r="AF38" s="30" t="n">
        <f aca="false">Cases!$B$23*AF37</f>
        <v>10800</v>
      </c>
      <c r="AG38" s="30" t="n">
        <f aca="false">Cases!$B$23*AG37</f>
        <v>10800</v>
      </c>
      <c r="AH38" s="30" t="n">
        <f aca="false">Cases!$B$23*AH37</f>
        <v>10800</v>
      </c>
      <c r="AI38" s="30" t="n">
        <f aca="false">Cases!$B$23*AI37</f>
        <v>10800</v>
      </c>
      <c r="AJ38" s="30" t="n">
        <f aca="false">Cases!$B$23*AJ37</f>
        <v>10800</v>
      </c>
      <c r="AK38" s="30" t="n">
        <f aca="false">Cases!$B$23*AK37</f>
        <v>10800</v>
      </c>
    </row>
    <row r="39" customFormat="false" ht="15" hidden="false" customHeight="true" outlineLevel="0" collapsed="false">
      <c r="A39" s="25" t="s">
        <v>272</v>
      </c>
      <c r="B39" s="30" t="n">
        <f aca="false">B18*B21</f>
        <v>0</v>
      </c>
      <c r="C39" s="30" t="n">
        <f aca="false">C18*C21</f>
        <v>0</v>
      </c>
      <c r="D39" s="30" t="n">
        <f aca="false">D18*D21</f>
        <v>0</v>
      </c>
      <c r="E39" s="30" t="n">
        <f aca="false">E18*E21</f>
        <v>0</v>
      </c>
      <c r="F39" s="30" t="n">
        <f aca="false">F18*F21</f>
        <v>0</v>
      </c>
      <c r="G39" s="30" t="n">
        <f aca="false">G18*G21</f>
        <v>562.3875</v>
      </c>
      <c r="H39" s="30" t="n">
        <f aca="false">H18*H21</f>
        <v>1102.2795</v>
      </c>
      <c r="I39" s="30" t="n">
        <f aca="false">I18*I21</f>
        <v>1642.62141</v>
      </c>
      <c r="J39" s="30" t="n">
        <f aca="false">J18*J21</f>
        <v>2723.2962318</v>
      </c>
      <c r="K39" s="30" t="n">
        <f aca="false">K18*K21</f>
        <v>3219.970057164</v>
      </c>
      <c r="L39" s="30" t="n">
        <f aca="false">L18*L21</f>
        <v>3717.95815602072</v>
      </c>
      <c r="M39" s="30" t="n">
        <f aca="false">M18*M21</f>
        <v>4194.73874290031</v>
      </c>
      <c r="N39" s="30" t="n">
        <f aca="false">N18*N21</f>
        <v>4673.2314680423</v>
      </c>
      <c r="O39" s="30" t="n">
        <f aca="false">O18*O21</f>
        <v>5693.29408868145</v>
      </c>
      <c r="P39" s="30" t="n">
        <f aca="false">P18*P21</f>
        <v>6130.56795690783</v>
      </c>
      <c r="Q39" s="30" t="n">
        <f aca="false">Q18*Q21</f>
        <v>6570.34409776967</v>
      </c>
      <c r="R39" s="30" t="n">
        <f aca="false">R18*R21</f>
        <v>7552.46446581428</v>
      </c>
      <c r="S39" s="30" t="n">
        <f aca="false">S18*S21</f>
        <v>8514.94242649799</v>
      </c>
      <c r="T39" s="30" t="n">
        <f aca="false">T18*T21</f>
        <v>8895.78332796803</v>
      </c>
      <c r="U39" s="30" t="n">
        <f aca="false">U18*U21</f>
        <v>9280.25516140867</v>
      </c>
      <c r="V39" s="30" t="n">
        <f aca="false">V18*V21</f>
        <v>10208.1773081805</v>
      </c>
      <c r="W39" s="30" t="n">
        <f aca="false">W18*W21</f>
        <v>11117.5410120169</v>
      </c>
      <c r="X39" s="30" t="n">
        <f aca="false">X18*X21</f>
        <v>12008.7174417765</v>
      </c>
      <c r="Y39" s="30" t="n">
        <f aca="false">Y18*Y21</f>
        <v>12882.070342941</v>
      </c>
      <c r="Z39" s="30" t="n">
        <f aca="false">Z18*Z21</f>
        <v>13737.9561860822</v>
      </c>
      <c r="AA39" s="30" t="n">
        <f aca="false">AA18*AA21</f>
        <v>14576.7243123606</v>
      </c>
      <c r="AB39" s="30" t="n">
        <f aca="false">AB18*AB21</f>
        <v>15398.7170761133</v>
      </c>
      <c r="AC39" s="30" t="n">
        <f aca="false">AC18*AC21</f>
        <v>16204.2699845911</v>
      </c>
      <c r="AD39" s="30" t="n">
        <f aca="false">AD18*AD21</f>
        <v>16993.7118348993</v>
      </c>
      <c r="AE39" s="30" t="n">
        <f aca="false">AE18*AE21</f>
        <v>17767.3648482013</v>
      </c>
      <c r="AF39" s="30" t="n">
        <f aca="false">AF18*AF21</f>
        <v>18525.5448012372</v>
      </c>
      <c r="AG39" s="30" t="n">
        <f aca="false">AG18*AG21</f>
        <v>19268.5611552125</v>
      </c>
      <c r="AH39" s="30" t="n">
        <f aca="false">AH18*AH21</f>
        <v>19996.7171821083</v>
      </c>
      <c r="AI39" s="30" t="n">
        <f aca="false">AI18*AI21</f>
        <v>20710.3100884661</v>
      </c>
      <c r="AJ39" s="30" t="n">
        <f aca="false">AJ18*AJ21</f>
        <v>21972.0186366968</v>
      </c>
      <c r="AK39" s="30" t="n">
        <f aca="false">AK18*AK21</f>
        <v>23197.2452639628</v>
      </c>
    </row>
    <row r="40" customFormat="false" ht="15" hidden="false" customHeight="true" outlineLevel="0" collapsed="false">
      <c r="A40" s="25" t="s">
        <v>273</v>
      </c>
      <c r="B40" s="30" t="n">
        <f aca="false">B18*B22</f>
        <v>0</v>
      </c>
      <c r="C40" s="30" t="n">
        <f aca="false">C18*C22</f>
        <v>0</v>
      </c>
      <c r="D40" s="30" t="n">
        <f aca="false">D18*D22</f>
        <v>0</v>
      </c>
      <c r="E40" s="30" t="n">
        <f aca="false">E18*E22</f>
        <v>0</v>
      </c>
      <c r="F40" s="30" t="n">
        <f aca="false">F18*F22</f>
        <v>0</v>
      </c>
      <c r="G40" s="30" t="n">
        <f aca="false">G18*G22</f>
        <v>262.5</v>
      </c>
      <c r="H40" s="30" t="n">
        <f aca="false">H18*H22</f>
        <v>514.5</v>
      </c>
      <c r="I40" s="30" t="n">
        <f aca="false">I18*I22</f>
        <v>766.71</v>
      </c>
      <c r="J40" s="30" t="n">
        <f aca="false">J18*J22</f>
        <v>1271.1258</v>
      </c>
      <c r="K40" s="30" t="n">
        <f aca="false">K18*K22</f>
        <v>1502.953284</v>
      </c>
      <c r="L40" s="30" t="n">
        <f aca="false">L18*L22</f>
        <v>1735.39421832</v>
      </c>
      <c r="M40" s="30" t="n">
        <f aca="false">M18*M22</f>
        <v>1957.9363339536</v>
      </c>
      <c r="N40" s="30" t="n">
        <f aca="false">N18*N22</f>
        <v>2181.27760727453</v>
      </c>
      <c r="O40" s="30" t="n">
        <f aca="false">O18*O22</f>
        <v>2657.40205512904</v>
      </c>
      <c r="P40" s="30" t="n">
        <f aca="false">P18*P22</f>
        <v>2861.50401402646</v>
      </c>
      <c r="Q40" s="30" t="n">
        <f aca="false">Q18*Q22</f>
        <v>3066.77393374593</v>
      </c>
      <c r="R40" s="30" t="n">
        <f aca="false">R18*R22</f>
        <v>3525.18845507101</v>
      </c>
      <c r="S40" s="30" t="n">
        <f aca="false">S18*S22</f>
        <v>3974.43468596959</v>
      </c>
      <c r="T40" s="30" t="n">
        <f aca="false">T18*T22</f>
        <v>4152.1959922502</v>
      </c>
      <c r="U40" s="30" t="n">
        <f aca="false">U18*U22</f>
        <v>4331.65207240519</v>
      </c>
      <c r="V40" s="30" t="n">
        <f aca="false">V18*V22</f>
        <v>4764.76903095709</v>
      </c>
      <c r="W40" s="30" t="n">
        <f aca="false">W18*W22</f>
        <v>5189.22365033795</v>
      </c>
      <c r="X40" s="30" t="n">
        <f aca="false">X18*X22</f>
        <v>5605.18917733119</v>
      </c>
      <c r="Y40" s="30" t="n">
        <f aca="false">Y18*Y22</f>
        <v>6012.83539378456</v>
      </c>
      <c r="Z40" s="30" t="n">
        <f aca="false">Z18*Z22</f>
        <v>6412.32868590887</v>
      </c>
      <c r="AA40" s="30" t="n">
        <f aca="false">AA18*AA22</f>
        <v>6803.8321121907</v>
      </c>
      <c r="AB40" s="30" t="n">
        <f aca="false">AB18*AB22</f>
        <v>7187.50546994688</v>
      </c>
      <c r="AC40" s="30" t="n">
        <f aca="false">AC18*AC22</f>
        <v>7563.50536054794</v>
      </c>
      <c r="AD40" s="30" t="n">
        <f aca="false">AD18*AD22</f>
        <v>7931.98525333699</v>
      </c>
      <c r="AE40" s="30" t="n">
        <f aca="false">AE18*AE22</f>
        <v>8293.09554827025</v>
      </c>
      <c r="AF40" s="30" t="n">
        <f aca="false">AF18*AF22</f>
        <v>8646.98363730484</v>
      </c>
      <c r="AG40" s="30" t="n">
        <f aca="false">AG18*AG22</f>
        <v>8993.79396455874</v>
      </c>
      <c r="AH40" s="30" t="n">
        <f aca="false">AH18*AH22</f>
        <v>9333.66808526757</v>
      </c>
      <c r="AI40" s="30" t="n">
        <f aca="false">AI18*AI22</f>
        <v>9666.74472356222</v>
      </c>
      <c r="AJ40" s="30" t="n">
        <f aca="false">AJ18*AJ22</f>
        <v>10255.659829091</v>
      </c>
      <c r="AK40" s="30" t="n">
        <f aca="false">AK18*AK22</f>
        <v>10827.5466325092</v>
      </c>
    </row>
    <row r="41" customFormat="false" ht="15" hidden="false" customHeight="true" outlineLevel="0" collapsed="false">
      <c r="A41" s="25" t="s">
        <v>274</v>
      </c>
      <c r="B41" s="30" t="n">
        <f aca="false">B15*B38</f>
        <v>0</v>
      </c>
      <c r="C41" s="30" t="n">
        <f aca="false">C15*C38</f>
        <v>0</v>
      </c>
      <c r="D41" s="30" t="n">
        <f aca="false">D15*D38</f>
        <v>0</v>
      </c>
      <c r="E41" s="30" t="n">
        <f aca="false">E15*E38</f>
        <v>0</v>
      </c>
      <c r="F41" s="30" t="n">
        <f aca="false">F15*F38</f>
        <v>0</v>
      </c>
      <c r="G41" s="30" t="n">
        <f aca="false">G15*G38</f>
        <v>10800</v>
      </c>
      <c r="H41" s="30" t="n">
        <f aca="false">H15*H38</f>
        <v>0</v>
      </c>
      <c r="I41" s="30" t="n">
        <f aca="false">I15*I38</f>
        <v>10800</v>
      </c>
      <c r="J41" s="30" t="n">
        <f aca="false">J15*J38</f>
        <v>10800</v>
      </c>
      <c r="K41" s="30" t="n">
        <f aca="false">K15*K38</f>
        <v>0</v>
      </c>
      <c r="L41" s="30" t="n">
        <f aca="false">L15*L38</f>
        <v>10800</v>
      </c>
      <c r="M41" s="30" t="n">
        <f aca="false">M15*M38</f>
        <v>0</v>
      </c>
      <c r="N41" s="30" t="n">
        <f aca="false">N15*N38</f>
        <v>10800</v>
      </c>
      <c r="O41" s="30" t="n">
        <f aca="false">O15*O38</f>
        <v>10800</v>
      </c>
      <c r="P41" s="30" t="n">
        <f aca="false">P15*P38</f>
        <v>0</v>
      </c>
      <c r="Q41" s="30" t="n">
        <f aca="false">Q15*Q38</f>
        <v>10800</v>
      </c>
      <c r="R41" s="30" t="n">
        <f aca="false">R15*R38</f>
        <v>10800</v>
      </c>
      <c r="S41" s="30" t="n">
        <f aca="false">S15*S38</f>
        <v>10800</v>
      </c>
      <c r="T41" s="30" t="n">
        <f aca="false">T15*T38</f>
        <v>0</v>
      </c>
      <c r="U41" s="30" t="n">
        <f aca="false">U15*U38</f>
        <v>10800</v>
      </c>
      <c r="V41" s="30" t="n">
        <f aca="false">V15*V38</f>
        <v>10800</v>
      </c>
      <c r="W41" s="30" t="n">
        <f aca="false">W15*W38</f>
        <v>10800</v>
      </c>
      <c r="X41" s="30" t="n">
        <f aca="false">X15*X38</f>
        <v>10800</v>
      </c>
      <c r="Y41" s="30" t="n">
        <f aca="false">Y15*Y38</f>
        <v>10800</v>
      </c>
      <c r="Z41" s="30" t="n">
        <f aca="false">Z15*Z38</f>
        <v>10800</v>
      </c>
      <c r="AA41" s="30" t="n">
        <f aca="false">AA15*AA38</f>
        <v>10800</v>
      </c>
      <c r="AB41" s="30" t="n">
        <f aca="false">AB15*AB38</f>
        <v>10800</v>
      </c>
      <c r="AC41" s="30" t="n">
        <f aca="false">AC15*AC38</f>
        <v>10800</v>
      </c>
      <c r="AD41" s="30" t="n">
        <f aca="false">AD15*AD38</f>
        <v>10800</v>
      </c>
      <c r="AE41" s="30" t="n">
        <f aca="false">AE15*AE38</f>
        <v>10800</v>
      </c>
      <c r="AF41" s="30" t="n">
        <f aca="false">AF15*AF38</f>
        <v>10800</v>
      </c>
      <c r="AG41" s="30" t="n">
        <f aca="false">AG15*AG38</f>
        <v>10800</v>
      </c>
      <c r="AH41" s="30" t="n">
        <f aca="false">AH15*AH38</f>
        <v>10800</v>
      </c>
      <c r="AI41" s="30" t="n">
        <f aca="false">AI15*AI38</f>
        <v>10800</v>
      </c>
      <c r="AJ41" s="30" t="n">
        <f aca="false">AJ15*AJ38</f>
        <v>21600</v>
      </c>
      <c r="AK41" s="30" t="n">
        <f aca="false">AK15*AK38</f>
        <v>10800</v>
      </c>
    </row>
    <row r="42" customFormat="false" ht="15" hidden="false" customHeight="true" outlineLevel="0" collapsed="false">
      <c r="A42" s="25" t="s">
        <v>275</v>
      </c>
      <c r="B42" s="30" t="n">
        <f aca="false">B32*B37</f>
        <v>0</v>
      </c>
      <c r="C42" s="30" t="n">
        <f aca="false">C32*C37</f>
        <v>0</v>
      </c>
      <c r="D42" s="30" t="n">
        <f aca="false">D32*D37</f>
        <v>0</v>
      </c>
      <c r="E42" s="30" t="n">
        <f aca="false">E32*E37</f>
        <v>0</v>
      </c>
      <c r="F42" s="30" t="n">
        <f aca="false">F32*F37</f>
        <v>0</v>
      </c>
      <c r="G42" s="30" t="n">
        <f aca="false">G32*G37</f>
        <v>90</v>
      </c>
      <c r="H42" s="30" t="n">
        <f aca="false">H32*H37</f>
        <v>176.4</v>
      </c>
      <c r="I42" s="30" t="n">
        <f aca="false">I32*I37</f>
        <v>262.872</v>
      </c>
      <c r="J42" s="30" t="n">
        <f aca="false">J32*J37</f>
        <v>435.81456</v>
      </c>
      <c r="K42" s="30" t="n">
        <f aca="false">K32*K37</f>
        <v>515.2982688</v>
      </c>
      <c r="L42" s="30" t="n">
        <f aca="false">L32*L37</f>
        <v>594.992303424</v>
      </c>
      <c r="M42" s="30" t="n">
        <f aca="false">M32*M37</f>
        <v>671.29245735552</v>
      </c>
      <c r="N42" s="30" t="n">
        <f aca="false">N32*N37</f>
        <v>747.86660820841</v>
      </c>
      <c r="O42" s="30" t="n">
        <f aca="false">O32*O37</f>
        <v>911.109276044241</v>
      </c>
      <c r="P42" s="30" t="n">
        <f aca="false">P32*P37</f>
        <v>981.087090523357</v>
      </c>
      <c r="Q42" s="30" t="n">
        <f aca="false">Q32*Q37</f>
        <v>1051.46534871289</v>
      </c>
      <c r="R42" s="30" t="n">
        <f aca="false">R32*R37</f>
        <v>1208.63604173863</v>
      </c>
      <c r="S42" s="30" t="n">
        <f aca="false">S32*S37</f>
        <v>1362.66332090386</v>
      </c>
      <c r="T42" s="30" t="n">
        <f aca="false">T32*T37</f>
        <v>1423.61005448578</v>
      </c>
      <c r="U42" s="30" t="n">
        <f aca="false">U32*U37</f>
        <v>1485.13785339607</v>
      </c>
      <c r="V42" s="30" t="n">
        <f aca="false">V32*V37</f>
        <v>1633.63509632815</v>
      </c>
      <c r="W42" s="30" t="n">
        <f aca="false">W32*W37</f>
        <v>1779.16239440158</v>
      </c>
      <c r="X42" s="30" t="n">
        <f aca="false">X32*X37</f>
        <v>1921.77914651355</v>
      </c>
      <c r="Y42" s="30" t="n">
        <f aca="false">Y32*Y37</f>
        <v>2061.54356358328</v>
      </c>
      <c r="Z42" s="30" t="n">
        <f aca="false">Z32*Z37</f>
        <v>2198.51269231161</v>
      </c>
      <c r="AA42" s="30" t="n">
        <f aca="false">AA32*AA37</f>
        <v>2332.74243846538</v>
      </c>
      <c r="AB42" s="30" t="n">
        <f aca="false">AB32*AB37</f>
        <v>2464.28758969607</v>
      </c>
      <c r="AC42" s="30" t="n">
        <f aca="false">AC32*AC37</f>
        <v>2593.20183790215</v>
      </c>
      <c r="AD42" s="30" t="n">
        <f aca="false">AD32*AD37</f>
        <v>2719.53780114411</v>
      </c>
      <c r="AE42" s="30" t="n">
        <f aca="false">AE32*AE37</f>
        <v>2843.34704512123</v>
      </c>
      <c r="AF42" s="30" t="n">
        <f aca="false">AF32*AF37</f>
        <v>2964.6801042188</v>
      </c>
      <c r="AG42" s="30" t="n">
        <f aca="false">AG32*AG37</f>
        <v>3083.58650213443</v>
      </c>
      <c r="AH42" s="30" t="n">
        <f aca="false">AH32*AH37</f>
        <v>3200.11477209174</v>
      </c>
      <c r="AI42" s="30" t="n">
        <f aca="false">AI32*AI37</f>
        <v>3314.3124766499</v>
      </c>
      <c r="AJ42" s="30" t="n">
        <f aca="false">AJ32*AJ37</f>
        <v>3516.2262271169</v>
      </c>
      <c r="AK42" s="30" t="n">
        <f aca="false">AK32*AK37</f>
        <v>3712.30170257457</v>
      </c>
    </row>
    <row r="43" customFormat="false" ht="15" hidden="false" customHeight="true" outlineLevel="0" collapsed="false">
      <c r="A43" s="23" t="s">
        <v>276</v>
      </c>
      <c r="B43" s="31" t="n">
        <f aca="false">SUM(B39:B42)</f>
        <v>0</v>
      </c>
      <c r="C43" s="31" t="n">
        <f aca="false">SUM(C39:C42)</f>
        <v>0</v>
      </c>
      <c r="D43" s="31" t="n">
        <f aca="false">SUM(D39:D42)</f>
        <v>0</v>
      </c>
      <c r="E43" s="31" t="n">
        <f aca="false">SUM(E39:E42)</f>
        <v>0</v>
      </c>
      <c r="F43" s="31" t="n">
        <f aca="false">SUM(F39:F42)</f>
        <v>0</v>
      </c>
      <c r="G43" s="31" t="n">
        <f aca="false">SUM(G39:G42)</f>
        <v>11714.8875</v>
      </c>
      <c r="H43" s="31" t="n">
        <f aca="false">SUM(H39:H42)</f>
        <v>1793.1795</v>
      </c>
      <c r="I43" s="31" t="n">
        <f aca="false">SUM(I39:I42)</f>
        <v>13472.20341</v>
      </c>
      <c r="J43" s="31" t="n">
        <f aca="false">SUM(J39:J42)</f>
        <v>15230.2365918</v>
      </c>
      <c r="K43" s="31" t="n">
        <f aca="false">SUM(K39:K42)</f>
        <v>5238.221609964</v>
      </c>
      <c r="L43" s="31" t="n">
        <f aca="false">SUM(L39:L42)</f>
        <v>16848.3446777647</v>
      </c>
      <c r="M43" s="31" t="n">
        <f aca="false">SUM(M39:M42)</f>
        <v>6823.96753420943</v>
      </c>
      <c r="N43" s="31" t="n">
        <f aca="false">SUM(N39:N42)</f>
        <v>18402.3756835252</v>
      </c>
      <c r="O43" s="31" t="n">
        <f aca="false">SUM(O39:O42)</f>
        <v>20061.8054198547</v>
      </c>
      <c r="P43" s="31" t="n">
        <f aca="false">SUM(P39:P42)</f>
        <v>9973.15906145764</v>
      </c>
      <c r="Q43" s="31" t="n">
        <f aca="false">SUM(Q39:Q42)</f>
        <v>21488.5833802285</v>
      </c>
      <c r="R43" s="31" t="n">
        <f aca="false">SUM(R39:R42)</f>
        <v>23086.2889626239</v>
      </c>
      <c r="S43" s="31" t="n">
        <f aca="false">SUM(S39:S42)</f>
        <v>24652.0404333714</v>
      </c>
      <c r="T43" s="31" t="n">
        <f aca="false">SUM(T39:T42)</f>
        <v>14471.589374704</v>
      </c>
      <c r="U43" s="31" t="n">
        <f aca="false">SUM(U39:U42)</f>
        <v>25897.0450872099</v>
      </c>
      <c r="V43" s="31" t="n">
        <f aca="false">SUM(V39:V42)</f>
        <v>27406.5814354657</v>
      </c>
      <c r="W43" s="31" t="n">
        <f aca="false">SUM(W39:W42)</f>
        <v>28885.9270567564</v>
      </c>
      <c r="X43" s="31" t="n">
        <f aca="false">SUM(X39:X42)</f>
        <v>30335.6857656213</v>
      </c>
      <c r="Y43" s="31" t="n">
        <f aca="false">SUM(Y39:Y42)</f>
        <v>31756.4493003089</v>
      </c>
      <c r="Z43" s="31" t="n">
        <f aca="false">SUM(Z39:Z42)</f>
        <v>33148.7975643027</v>
      </c>
      <c r="AA43" s="31" t="n">
        <f aca="false">SUM(AA39:AA42)</f>
        <v>34513.2988630166</v>
      </c>
      <c r="AB43" s="31" t="n">
        <f aca="false">SUM(AB39:AB42)</f>
        <v>35850.5101357563</v>
      </c>
      <c r="AC43" s="31" t="n">
        <f aca="false">SUM(AC39:AC42)</f>
        <v>37160.9771830412</v>
      </c>
      <c r="AD43" s="31" t="n">
        <f aca="false">SUM(AD39:AD42)</f>
        <v>38445.2348893803</v>
      </c>
      <c r="AE43" s="31" t="n">
        <f aca="false">SUM(AE39:AE42)</f>
        <v>39703.8074415927</v>
      </c>
      <c r="AF43" s="31" t="n">
        <f aca="false">SUM(AF39:AF42)</f>
        <v>40937.2085427609</v>
      </c>
      <c r="AG43" s="31" t="n">
        <f aca="false">SUM(AG39:AG42)</f>
        <v>42145.9416219057</v>
      </c>
      <c r="AH43" s="31" t="n">
        <f aca="false">SUM(AH39:AH42)</f>
        <v>43330.5000394676</v>
      </c>
      <c r="AI43" s="31" t="n">
        <f aca="false">SUM(AI39:AI42)</f>
        <v>44491.3672886782</v>
      </c>
      <c r="AJ43" s="31" t="n">
        <f aca="false">SUM(AJ39:AJ42)</f>
        <v>57343.9046929046</v>
      </c>
      <c r="AK43" s="31" t="n">
        <f aca="false">SUM(AK39:AK42)</f>
        <v>48537.0935990465</v>
      </c>
    </row>
    <row r="44" customFormat="false" ht="15" hidden="false" customHeight="true" outlineLevel="0" collapsed="false">
      <c r="A44" s="25" t="s">
        <v>277</v>
      </c>
      <c r="B44" s="30" t="n">
        <f aca="false">B17*SUM(B21:B22)</f>
        <v>0</v>
      </c>
      <c r="C44" s="30" t="n">
        <f aca="false">C17*SUM(C21:C22)</f>
        <v>0</v>
      </c>
      <c r="D44" s="30" t="n">
        <f aca="false">D17*SUM(D21:D22)</f>
        <v>0</v>
      </c>
      <c r="E44" s="30" t="n">
        <f aca="false">E17*SUM(E21:E22)</f>
        <v>0</v>
      </c>
      <c r="F44" s="30" t="n">
        <f aca="false">F17*SUM(F21:F22)</f>
        <v>0</v>
      </c>
      <c r="G44" s="30" t="n">
        <f aca="false">G17*SUM(G21:G22)</f>
        <v>1649.775</v>
      </c>
      <c r="H44" s="30" t="n">
        <f aca="false">H17*SUM(H21:H22)</f>
        <v>1616.7795</v>
      </c>
      <c r="I44" s="30" t="n">
        <f aca="false">I17*SUM(I21:I22)</f>
        <v>3234.21891</v>
      </c>
      <c r="J44" s="30" t="n">
        <f aca="false">J17*SUM(J21:J22)</f>
        <v>4819.3095318</v>
      </c>
      <c r="K44" s="30" t="n">
        <f aca="false">K17*SUM(K21:K22)</f>
        <v>4722.923341164</v>
      </c>
      <c r="L44" s="30" t="n">
        <f aca="false">L17*SUM(L21:L22)</f>
        <v>6278.23987434072</v>
      </c>
      <c r="M44" s="30" t="n">
        <f aca="false">M17*SUM(M21:M22)</f>
        <v>6152.67507685391</v>
      </c>
      <c r="N44" s="30" t="n">
        <f aca="false">N17*SUM(N21:N22)</f>
        <v>7679.39657531683</v>
      </c>
      <c r="O44" s="30" t="n">
        <f aca="false">O17*SUM(O21:O22)</f>
        <v>9175.58364381049</v>
      </c>
      <c r="P44" s="30" t="n">
        <f aca="false">P17*SUM(P21:P22)</f>
        <v>8992.07197093428</v>
      </c>
      <c r="Q44" s="30" t="n">
        <f aca="false">Q17*SUM(Q21:Q22)</f>
        <v>10462.0055315156</v>
      </c>
      <c r="R44" s="30" t="n">
        <f aca="false">R17*SUM(R21:R22)</f>
        <v>11902.5404208853</v>
      </c>
      <c r="S44" s="30" t="n">
        <f aca="false">S17*SUM(S21:S22)</f>
        <v>13314.2646124676</v>
      </c>
      <c r="T44" s="30" t="n">
        <f aca="false">T17*SUM(T21:T22)</f>
        <v>13047.9793202182</v>
      </c>
      <c r="U44" s="30" t="n">
        <f aca="false">U17*SUM(U21:U22)</f>
        <v>14436.7947338139</v>
      </c>
      <c r="V44" s="30" t="n">
        <f aca="false">V17*SUM(V21:V22)</f>
        <v>15797.8338391376</v>
      </c>
      <c r="W44" s="30" t="n">
        <f aca="false">W17*SUM(W21:W22)</f>
        <v>17131.6521623548</v>
      </c>
      <c r="X44" s="30" t="n">
        <f aca="false">X17*SUM(X21:X22)</f>
        <v>18438.7941191077</v>
      </c>
      <c r="Y44" s="30" t="n">
        <f aca="false">Y17*SUM(Y21:Y22)</f>
        <v>19719.7932367256</v>
      </c>
      <c r="Z44" s="30" t="n">
        <f aca="false">Z17*SUM(Z21:Z22)</f>
        <v>20975.1723719911</v>
      </c>
      <c r="AA44" s="30" t="n">
        <f aca="false">AA17*SUM(AA21:AA22)</f>
        <v>22205.4439245512</v>
      </c>
      <c r="AB44" s="30" t="n">
        <f aca="false">AB17*SUM(AB21:AB22)</f>
        <v>23411.1100460602</v>
      </c>
      <c r="AC44" s="30" t="n">
        <f aca="false">AC17*SUM(AC21:AC22)</f>
        <v>24592.662845139</v>
      </c>
      <c r="AD44" s="30" t="n">
        <f aca="false">AD17*SUM(AD21:AD22)</f>
        <v>25750.5845882362</v>
      </c>
      <c r="AE44" s="30" t="n">
        <f aca="false">AE17*SUM(AE21:AE22)</f>
        <v>26885.3478964715</v>
      </c>
      <c r="AF44" s="30" t="n">
        <f aca="false">AF17*SUM(AF21:AF22)</f>
        <v>27997.4159385421</v>
      </c>
      <c r="AG44" s="30" t="n">
        <f aca="false">AG17*SUM(AG21:AG22)</f>
        <v>29087.2426197712</v>
      </c>
      <c r="AH44" s="30" t="n">
        <f aca="false">AH17*SUM(AH21:AH22)</f>
        <v>30155.2727673758</v>
      </c>
      <c r="AI44" s="30" t="n">
        <f aca="false">AI17*SUM(AI21:AI22)</f>
        <v>31201.9423120283</v>
      </c>
      <c r="AJ44" s="30" t="n">
        <f aca="false">AJ17*SUM(AJ21:AJ22)</f>
        <v>33877.4534657877</v>
      </c>
      <c r="AK44" s="30" t="n">
        <f aca="false">AK17*SUM(AK21:AK22)</f>
        <v>34849.679396472</v>
      </c>
    </row>
    <row r="45" customFormat="false" ht="15" hidden="false" customHeight="true" outlineLevel="0" collapsed="false">
      <c r="A45" s="25" t="s">
        <v>278</v>
      </c>
      <c r="B45" s="30" t="n">
        <f aca="false">B18*(Inputs!$B$29+(Cases!$B$19+Cases!$B$20)*Inputs!$B$30 )*Cases!$B$29</f>
        <v>0</v>
      </c>
      <c r="C45" s="30" t="n">
        <f aca="false">C18*(Inputs!$B$29+(Cases!$B$19+Cases!$B$20)*Inputs!$B$30 )*Cases!$B$29</f>
        <v>0</v>
      </c>
      <c r="D45" s="30" t="n">
        <f aca="false">D18*(Inputs!$B$29+(Cases!$B$19+Cases!$B$20)*Inputs!$B$30 )*Cases!$B$29</f>
        <v>0</v>
      </c>
      <c r="E45" s="30" t="n">
        <f aca="false">E18*(Inputs!$B$29+(Cases!$B$19+Cases!$B$20)*Inputs!$B$30 )*Cases!$B$29</f>
        <v>0</v>
      </c>
      <c r="F45" s="30" t="n">
        <f aca="false">F18*(Inputs!$B$29+(Cases!$B$19+Cases!$B$20)*Inputs!$B$30 )*Cases!$B$29</f>
        <v>0</v>
      </c>
      <c r="G45" s="30" t="n">
        <f aca="false">G18*(Inputs!$B$29+(Cases!$B$19+Cases!$B$20)*Inputs!$B$30 )*Cases!$B$29</f>
        <v>247</v>
      </c>
      <c r="H45" s="30" t="n">
        <f aca="false">H18*(Inputs!$B$29+(Cases!$B$19+Cases!$B$20)*Inputs!$B$30 )*Cases!$B$29</f>
        <v>484.12</v>
      </c>
      <c r="I45" s="30" t="n">
        <f aca="false">I18*(Inputs!$B$29+(Cases!$B$19+Cases!$B$20)*Inputs!$B$30 )*Cases!$B$29</f>
        <v>721.4376</v>
      </c>
      <c r="J45" s="30" t="n">
        <f aca="false">J18*(Inputs!$B$29+(Cases!$B$19+Cases!$B$20)*Inputs!$B$30 )*Cases!$B$29</f>
        <v>1196.068848</v>
      </c>
      <c r="K45" s="30" t="n">
        <f aca="false">K18*(Inputs!$B$29+(Cases!$B$19+Cases!$B$20)*Inputs!$B$30 )*Cases!$B$29</f>
        <v>1414.20747104</v>
      </c>
      <c r="L45" s="30" t="n">
        <f aca="false">L18*(Inputs!$B$29+(Cases!$B$19+Cases!$B$20)*Inputs!$B$30 )*Cases!$B$29</f>
        <v>1632.9233216192</v>
      </c>
      <c r="M45" s="30" t="n">
        <f aca="false">M18*(Inputs!$B$29+(Cases!$B$19+Cases!$B$20)*Inputs!$B$30 )*Cases!$B$29</f>
        <v>1842.32485518682</v>
      </c>
      <c r="N45" s="30" t="n">
        <f aca="false">N18*(Inputs!$B$29+(Cases!$B$19+Cases!$B$20)*Inputs!$B$30 )*Cases!$B$29</f>
        <v>2052.47835808308</v>
      </c>
      <c r="O45" s="30" t="n">
        <f aca="false">O18*(Inputs!$B$29+(Cases!$B$19+Cases!$B$20)*Inputs!$B$30 )*Cases!$B$29</f>
        <v>2500.48879092142</v>
      </c>
      <c r="P45" s="30" t="n">
        <f aca="false">P18*(Inputs!$B$29+(Cases!$B$19+Cases!$B$20)*Inputs!$B$30 )*Cases!$B$29</f>
        <v>2692.53901510299</v>
      </c>
      <c r="Q45" s="30" t="n">
        <f aca="false">Q18*(Inputs!$B$29+(Cases!$B$19+Cases!$B$20)*Inputs!$B$30 )*Cases!$B$29</f>
        <v>2885.68823480093</v>
      </c>
      <c r="R45" s="30" t="n">
        <f aca="false">R18*(Inputs!$B$29+(Cases!$B$19+Cases!$B$20)*Inputs!$B$30 )*Cases!$B$29</f>
        <v>3317.03447010491</v>
      </c>
      <c r="S45" s="30" t="n">
        <f aca="false">S18*(Inputs!$B$29+(Cases!$B$19+Cases!$B$20)*Inputs!$B$30 )*Cases!$B$29</f>
        <v>3739.75378070281</v>
      </c>
      <c r="T45" s="30" t="n">
        <f aca="false">T18*(Inputs!$B$29+(Cases!$B$19+Cases!$B$20)*Inputs!$B$30 )*Cases!$B$29</f>
        <v>3907.01870508876</v>
      </c>
      <c r="U45" s="30" t="n">
        <f aca="false">U18*(Inputs!$B$29+(Cases!$B$19+Cases!$B$20)*Inputs!$B$30 )*Cases!$B$29</f>
        <v>4075.87833098698</v>
      </c>
      <c r="V45" s="30" t="n">
        <f aca="false">V18*(Inputs!$B$29+(Cases!$B$19+Cases!$B$20)*Inputs!$B$30 )*Cases!$B$29</f>
        <v>4483.42076436724</v>
      </c>
      <c r="W45" s="30" t="n">
        <f aca="false">W18*(Inputs!$B$29+(Cases!$B$19+Cases!$B$20)*Inputs!$B$30 )*Cases!$B$29</f>
        <v>4882.8123490799</v>
      </c>
      <c r="X45" s="30" t="n">
        <f aca="false">X18*(Inputs!$B$29+(Cases!$B$19+Cases!$B$20)*Inputs!$B$30 )*Cases!$B$29</f>
        <v>5274.2161020983</v>
      </c>
      <c r="Y45" s="30" t="n">
        <f aca="false">Y18*(Inputs!$B$29+(Cases!$B$19+Cases!$B$20)*Inputs!$B$30 )*Cases!$B$29</f>
        <v>5657.79178005633</v>
      </c>
      <c r="Z45" s="30" t="n">
        <f aca="false">Z18*(Inputs!$B$29+(Cases!$B$19+Cases!$B$20)*Inputs!$B$30 )*Cases!$B$29</f>
        <v>6033.69594445521</v>
      </c>
      <c r="AA45" s="30" t="n">
        <f aca="false">AA18*(Inputs!$B$29+(Cases!$B$19+Cases!$B$20)*Inputs!$B$30 )*Cases!$B$29</f>
        <v>6402.0820255661</v>
      </c>
      <c r="AB45" s="30" t="n">
        <f aca="false">AB18*(Inputs!$B$29+(Cases!$B$19+Cases!$B$20)*Inputs!$B$30 )*Cases!$B$29</f>
        <v>6763.10038505478</v>
      </c>
      <c r="AC45" s="30" t="n">
        <f aca="false">AC18*(Inputs!$B$29+(Cases!$B$19+Cases!$B$20)*Inputs!$B$30 )*Cases!$B$29</f>
        <v>7116.89837735369</v>
      </c>
      <c r="AD45" s="30" t="n">
        <f aca="false">AD18*(Inputs!$B$29+(Cases!$B$19+Cases!$B$20)*Inputs!$B$30 )*Cases!$B$29</f>
        <v>7463.62040980661</v>
      </c>
      <c r="AE45" s="30" t="n">
        <f aca="false">AE18*(Inputs!$B$29+(Cases!$B$19+Cases!$B$20)*Inputs!$B$30 )*Cases!$B$29</f>
        <v>7803.40800161048</v>
      </c>
      <c r="AF45" s="30" t="n">
        <f aca="false">AF18*(Inputs!$B$29+(Cases!$B$19+Cases!$B$20)*Inputs!$B$30 )*Cases!$B$29</f>
        <v>8136.39984157827</v>
      </c>
      <c r="AG45" s="30" t="n">
        <f aca="false">AG18*(Inputs!$B$29+(Cases!$B$19+Cases!$B$20)*Inputs!$B$30 )*Cases!$B$29</f>
        <v>8462.7318447467</v>
      </c>
      <c r="AH45" s="30" t="n">
        <f aca="false">AH18*(Inputs!$B$29+(Cases!$B$19+Cases!$B$20)*Inputs!$B$30 )*Cases!$B$29</f>
        <v>8782.53720785177</v>
      </c>
      <c r="AI45" s="30" t="n">
        <f aca="false">AI18*(Inputs!$B$29+(Cases!$B$19+Cases!$B$20)*Inputs!$B$30 )*Cases!$B$29</f>
        <v>9095.94646369473</v>
      </c>
      <c r="AJ45" s="30" t="n">
        <f aca="false">AJ18*(Inputs!$B$29+(Cases!$B$19+Cases!$B$20)*Inputs!$B$30 )*Cases!$B$29</f>
        <v>9650.08753442084</v>
      </c>
      <c r="AK45" s="30" t="n">
        <f aca="false">AK18*(Inputs!$B$29+(Cases!$B$19+Cases!$B$20)*Inputs!$B$30 )*Cases!$B$29</f>
        <v>10188.2057837324</v>
      </c>
    </row>
    <row r="46" customFormat="false" ht="15" hidden="false" customHeight="true" outlineLevel="0" collapsed="false">
      <c r="A46" s="25" t="s">
        <v>279</v>
      </c>
      <c r="B46" s="30" t="n">
        <f aca="false">Staffing!$E$14*Cases!$B$31</f>
        <v>16400</v>
      </c>
      <c r="C46" s="30" t="n">
        <f aca="false">Staffing!$E$14*Cases!$B$31</f>
        <v>16400</v>
      </c>
      <c r="D46" s="30" t="n">
        <f aca="false">Staffing!$E$14*Cases!$B$31</f>
        <v>16400</v>
      </c>
      <c r="E46" s="30" t="n">
        <f aca="false">Staffing!$E$14*Cases!$B$31</f>
        <v>16400</v>
      </c>
      <c r="F46" s="30" t="n">
        <f aca="false">Staffing!$E$14*Cases!$B$31</f>
        <v>16400</v>
      </c>
      <c r="G46" s="30" t="n">
        <f aca="false">Staffing!$E$14*Cases!$B$31</f>
        <v>16400</v>
      </c>
      <c r="H46" s="30" t="n">
        <f aca="false">Staffing!$E$14*Cases!$B$31</f>
        <v>16400</v>
      </c>
      <c r="I46" s="30" t="n">
        <f aca="false">Staffing!$E$14*Cases!$B$31</f>
        <v>16400</v>
      </c>
      <c r="J46" s="30" t="n">
        <f aca="false">Staffing!$E$14*Cases!$B$31</f>
        <v>16400</v>
      </c>
      <c r="K46" s="30" t="n">
        <f aca="false">Staffing!$E$14*Cases!$B$31</f>
        <v>16400</v>
      </c>
      <c r="L46" s="30" t="n">
        <f aca="false">Staffing!$E$14*Cases!$B$31</f>
        <v>16400</v>
      </c>
      <c r="M46" s="30" t="n">
        <f aca="false">Staffing!$E$14*Cases!$B$31</f>
        <v>16400</v>
      </c>
      <c r="N46" s="30" t="n">
        <f aca="false">Staffing!$E$14*Cases!$B$31</f>
        <v>16400</v>
      </c>
      <c r="O46" s="30" t="n">
        <f aca="false">Staffing!$E$14*Cases!$B$31</f>
        <v>16400</v>
      </c>
      <c r="P46" s="30" t="n">
        <f aca="false">Staffing!$E$14*Cases!$B$31</f>
        <v>16400</v>
      </c>
      <c r="Q46" s="30" t="n">
        <f aca="false">Staffing!$E$14*Cases!$B$31</f>
        <v>16400</v>
      </c>
      <c r="R46" s="30" t="n">
        <f aca="false">Staffing!$E$14*Cases!$B$31</f>
        <v>16400</v>
      </c>
      <c r="S46" s="30" t="n">
        <f aca="false">Staffing!$E$14*Cases!$B$31</f>
        <v>16400</v>
      </c>
      <c r="T46" s="30" t="n">
        <f aca="false">Staffing!$E$14*Cases!$B$31</f>
        <v>16400</v>
      </c>
      <c r="U46" s="30" t="n">
        <f aca="false">Staffing!$E$14*Cases!$B$31</f>
        <v>16400</v>
      </c>
      <c r="V46" s="30" t="n">
        <f aca="false">Staffing!$E$14*Cases!$B$31</f>
        <v>16400</v>
      </c>
      <c r="W46" s="30" t="n">
        <f aca="false">Staffing!$E$14*Cases!$B$31</f>
        <v>16400</v>
      </c>
      <c r="X46" s="30" t="n">
        <f aca="false">Staffing!$E$14*Cases!$B$31</f>
        <v>16400</v>
      </c>
      <c r="Y46" s="30" t="n">
        <f aca="false">Staffing!$E$14*Cases!$B$31</f>
        <v>16400</v>
      </c>
      <c r="Z46" s="30" t="n">
        <f aca="false">Staffing!$E$14*Cases!$B$31</f>
        <v>16400</v>
      </c>
      <c r="AA46" s="30" t="n">
        <f aca="false">Staffing!$E$14*Cases!$B$31</f>
        <v>16400</v>
      </c>
      <c r="AB46" s="30" t="n">
        <f aca="false">Staffing!$E$14*Cases!$B$31</f>
        <v>16400</v>
      </c>
      <c r="AC46" s="30" t="n">
        <f aca="false">Staffing!$E$14*Cases!$B$31</f>
        <v>16400</v>
      </c>
      <c r="AD46" s="30" t="n">
        <f aca="false">Staffing!$E$14*Cases!$B$31</f>
        <v>16400</v>
      </c>
      <c r="AE46" s="30" t="n">
        <f aca="false">Staffing!$E$14*Cases!$B$31</f>
        <v>16400</v>
      </c>
      <c r="AF46" s="30" t="n">
        <f aca="false">Staffing!$E$14*Cases!$B$31</f>
        <v>16400</v>
      </c>
      <c r="AG46" s="30" t="n">
        <f aca="false">Staffing!$E$14*Cases!$B$31</f>
        <v>16400</v>
      </c>
      <c r="AH46" s="30" t="n">
        <f aca="false">Staffing!$E$14*Cases!$B$31</f>
        <v>16400</v>
      </c>
      <c r="AI46" s="30" t="n">
        <f aca="false">Staffing!$E$14*Cases!$B$31</f>
        <v>16400</v>
      </c>
      <c r="AJ46" s="30" t="n">
        <f aca="false">Staffing!$E$14*Cases!$B$31</f>
        <v>16400</v>
      </c>
      <c r="AK46" s="30" t="n">
        <f aca="false">Staffing!$E$14*Cases!$B$31</f>
        <v>16400</v>
      </c>
    </row>
    <row r="47" customFormat="false" ht="15" hidden="false" customHeight="true" outlineLevel="0" collapsed="false">
      <c r="A47" s="25" t="s">
        <v>280</v>
      </c>
      <c r="B47" s="30" t="n">
        <f aca="false">B25*Inputs!$B$24*(1+Inputs!$B$16)/12*Cases!$B$31</f>
        <v>0</v>
      </c>
      <c r="C47" s="30" t="n">
        <f aca="false">C25*Inputs!$B$24*(1+Inputs!$B$16)/12*Cases!$B$31</f>
        <v>0</v>
      </c>
      <c r="D47" s="30" t="n">
        <f aca="false">D25*Inputs!$B$24*(1+Inputs!$B$16)/12*Cases!$B$31</f>
        <v>0</v>
      </c>
      <c r="E47" s="30" t="n">
        <f aca="false">E25*Inputs!$B$24*(1+Inputs!$B$16)/12*Cases!$B$31</f>
        <v>0</v>
      </c>
      <c r="F47" s="30" t="n">
        <f aca="false">F25*Inputs!$B$24*(1+Inputs!$B$16)/12*Cases!$B$31</f>
        <v>0</v>
      </c>
      <c r="G47" s="30" t="n">
        <f aca="false">G25*Inputs!$B$24*(1+Inputs!$B$16)/12*Cases!$B$31</f>
        <v>0</v>
      </c>
      <c r="H47" s="30" t="n">
        <f aca="false">H25*Inputs!$B$24*(1+Inputs!$B$16)/12*Cases!$B$31</f>
        <v>0</v>
      </c>
      <c r="I47" s="30" t="n">
        <f aca="false">I25*Inputs!$B$24*(1+Inputs!$B$16)/12*Cases!$B$31</f>
        <v>0</v>
      </c>
      <c r="J47" s="30" t="n">
        <f aca="false">J25*Inputs!$B$24*(1+Inputs!$B$16)/12*Cases!$B$31</f>
        <v>0</v>
      </c>
      <c r="K47" s="30" t="n">
        <f aca="false">K25*Inputs!$B$24*(1+Inputs!$B$16)/12*Cases!$B$31</f>
        <v>0</v>
      </c>
      <c r="L47" s="30" t="n">
        <f aca="false">L25*Inputs!$B$24*(1+Inputs!$B$16)/12*Cases!$B$31</f>
        <v>0</v>
      </c>
      <c r="M47" s="30" t="n">
        <f aca="false">M25*Inputs!$B$24*(1+Inputs!$B$16)/12*Cases!$B$31</f>
        <v>0</v>
      </c>
      <c r="N47" s="30" t="n">
        <f aca="false">N25*Inputs!$B$24*(1+Inputs!$B$16)/12*Cases!$B$31</f>
        <v>0</v>
      </c>
      <c r="O47" s="30" t="n">
        <f aca="false">O25*Inputs!$B$24*(1+Inputs!$B$16)/12*Cases!$B$31</f>
        <v>0</v>
      </c>
      <c r="P47" s="30" t="n">
        <f aca="false">P25*Inputs!$B$24*(1+Inputs!$B$16)/12*Cases!$B$31</f>
        <v>0</v>
      </c>
      <c r="Q47" s="30" t="n">
        <f aca="false">Q25*Inputs!$B$24*(1+Inputs!$B$16)/12*Cases!$B$31</f>
        <v>0</v>
      </c>
      <c r="R47" s="30" t="n">
        <f aca="false">R25*Inputs!$B$24*(1+Inputs!$B$16)/12*Cases!$B$31</f>
        <v>0</v>
      </c>
      <c r="S47" s="30" t="n">
        <f aca="false">S25*Inputs!$B$24*(1+Inputs!$B$16)/12*Cases!$B$31</f>
        <v>0</v>
      </c>
      <c r="T47" s="30" t="n">
        <f aca="false">T25*Inputs!$B$24*(1+Inputs!$B$16)/12*Cases!$B$31</f>
        <v>0</v>
      </c>
      <c r="U47" s="30" t="n">
        <f aca="false">U25*Inputs!$B$24*(1+Inputs!$B$16)/12*Cases!$B$31</f>
        <v>0</v>
      </c>
      <c r="V47" s="30" t="n">
        <f aca="false">V25*Inputs!$B$24*(1+Inputs!$B$16)/12*Cases!$B$31</f>
        <v>0</v>
      </c>
      <c r="W47" s="30" t="n">
        <f aca="false">W25*Inputs!$B$24*(1+Inputs!$B$16)/12*Cases!$B$31</f>
        <v>0</v>
      </c>
      <c r="X47" s="30" t="n">
        <f aca="false">X25*Inputs!$B$24*(1+Inputs!$B$16)/12*Cases!$B$31</f>
        <v>0</v>
      </c>
      <c r="Y47" s="30" t="n">
        <f aca="false">Y25*Inputs!$B$24*(1+Inputs!$B$16)/12*Cases!$B$31</f>
        <v>0</v>
      </c>
      <c r="Z47" s="30" t="n">
        <f aca="false">Z25*Inputs!$B$24*(1+Inputs!$B$16)/12*Cases!$B$31</f>
        <v>0</v>
      </c>
      <c r="AA47" s="30" t="n">
        <f aca="false">AA25*Inputs!$B$24*(1+Inputs!$B$16)/12*Cases!$B$31</f>
        <v>0</v>
      </c>
      <c r="AB47" s="30" t="n">
        <f aca="false">AB25*Inputs!$B$24*(1+Inputs!$B$16)/12*Cases!$B$31</f>
        <v>0</v>
      </c>
      <c r="AC47" s="30" t="n">
        <f aca="false">AC25*Inputs!$B$24*(1+Inputs!$B$16)/12*Cases!$B$31</f>
        <v>0</v>
      </c>
      <c r="AD47" s="30" t="n">
        <f aca="false">AD25*Inputs!$B$24*(1+Inputs!$B$16)/12*Cases!$B$31</f>
        <v>0</v>
      </c>
      <c r="AE47" s="30" t="n">
        <f aca="false">AE25*Inputs!$B$24*(1+Inputs!$B$16)/12*Cases!$B$31</f>
        <v>0</v>
      </c>
      <c r="AF47" s="30" t="n">
        <f aca="false">AF25*Inputs!$B$24*(1+Inputs!$B$16)/12*Cases!$B$31</f>
        <v>0</v>
      </c>
      <c r="AG47" s="30" t="n">
        <f aca="false">AG25*Inputs!$B$24*(1+Inputs!$B$16)/12*Cases!$B$31</f>
        <v>0</v>
      </c>
      <c r="AH47" s="30" t="n">
        <f aca="false">AH25*Inputs!$B$24*(1+Inputs!$B$16)/12*Cases!$B$31</f>
        <v>16000</v>
      </c>
      <c r="AI47" s="30" t="n">
        <f aca="false">AI25*Inputs!$B$24*(1+Inputs!$B$16)/12*Cases!$B$31</f>
        <v>16000</v>
      </c>
      <c r="AJ47" s="30" t="n">
        <f aca="false">AJ25*Inputs!$B$24*(1+Inputs!$B$16)/12*Cases!$B$31</f>
        <v>16000</v>
      </c>
      <c r="AK47" s="30" t="n">
        <f aca="false">AK25*Inputs!$B$24*(1+Inputs!$B$16)/12*Cases!$B$31</f>
        <v>16000</v>
      </c>
    </row>
    <row r="48" customFormat="false" ht="15" hidden="false" customHeight="true" outlineLevel="0" collapsed="false">
      <c r="A48" s="25" t="s">
        <v>281</v>
      </c>
      <c r="B48" s="30" t="n">
        <f aca="false">B64*Inputs!$B$31</f>
        <v>0</v>
      </c>
      <c r="C48" s="30" t="n">
        <f aca="false">C64*Inputs!$B$31</f>
        <v>0</v>
      </c>
      <c r="D48" s="30" t="n">
        <f aca="false">D64*Inputs!$B$31</f>
        <v>0</v>
      </c>
      <c r="E48" s="30" t="n">
        <f aca="false">E64*Inputs!$B$31</f>
        <v>43.2</v>
      </c>
      <c r="F48" s="30" t="n">
        <f aca="false">F64*Inputs!$B$31</f>
        <v>0</v>
      </c>
      <c r="G48" s="30" t="n">
        <f aca="false">G64*Inputs!$B$31</f>
        <v>43.2</v>
      </c>
      <c r="H48" s="30" t="n">
        <f aca="false">H64*Inputs!$B$31</f>
        <v>43.2</v>
      </c>
      <c r="I48" s="30" t="n">
        <f aca="false">I64*Inputs!$B$31</f>
        <v>71.73040875</v>
      </c>
      <c r="J48" s="30" t="n">
        <f aca="false">J64*Inputs!$B$31</f>
        <v>60.59384115</v>
      </c>
      <c r="K48" s="30" t="n">
        <f aca="false">K64*Inputs!$B$31</f>
        <v>88.776373077</v>
      </c>
      <c r="L48" s="30" t="n">
        <f aca="false">L64*Inputs!$B$31</f>
        <v>149.02929494046</v>
      </c>
      <c r="M48" s="30" t="n">
        <f aca="false">M64*Inputs!$B$31</f>
        <v>94.0107496166508</v>
      </c>
      <c r="N48" s="30" t="n">
        <f aca="false">N64*Inputs!$B$31</f>
        <v>121.524943374318</v>
      </c>
      <c r="O48" s="30" t="n">
        <f aca="false">O64*Inputs!$B$31</f>
        <v>109.392485081831</v>
      </c>
      <c r="P48" s="30" t="n">
        <f aca="false">P64*Inputs!$B$31</f>
        <v>179.799044130195</v>
      </c>
      <c r="Q48" s="30" t="n">
        <f aca="false">Q64*Inputs!$B$31</f>
        <v>195.895512572591</v>
      </c>
      <c r="R48" s="30" t="n">
        <f aca="false">R64*Inputs!$B$31</f>
        <v>96.7396428961391</v>
      </c>
      <c r="S48" s="30" t="n">
        <f aca="false">S64*Inputs!$B$31</f>
        <v>209.735258788216</v>
      </c>
      <c r="T48" s="30" t="n">
        <f aca="false">T64*Inputs!$B$31</f>
        <v>225.233002937452</v>
      </c>
      <c r="U48" s="30" t="n">
        <f aca="false">U64*Inputs!$B$31</f>
        <v>240.420792203703</v>
      </c>
      <c r="V48" s="30" t="n">
        <f aca="false">V64*Inputs!$B$31</f>
        <v>183.574416934629</v>
      </c>
      <c r="W48" s="30" t="n">
        <f aca="false">W64*Inputs!$B$31</f>
        <v>252.497337345936</v>
      </c>
      <c r="X48" s="30" t="n">
        <f aca="false">X64*Inputs!$B$31</f>
        <v>267.139839924018</v>
      </c>
      <c r="Y48" s="30" t="n">
        <f aca="false">Y64*Inputs!$B$31</f>
        <v>281.489492450537</v>
      </c>
      <c r="Z48" s="30" t="n">
        <f aca="false">Z64*Inputs!$B$31</f>
        <v>295.552151926526</v>
      </c>
      <c r="AA48" s="30" t="n">
        <f aca="false">AA64*Inputs!$B$31</f>
        <v>309.333558212996</v>
      </c>
      <c r="AB48" s="30" t="n">
        <f aca="false">AB64*Inputs!$B$31</f>
        <v>322.839336373736</v>
      </c>
      <c r="AC48" s="30" t="n">
        <f aca="false">AC64*Inputs!$B$31</f>
        <v>336.074998971261</v>
      </c>
      <c r="AD48" s="30" t="n">
        <f aca="false">AD64*Inputs!$B$31</f>
        <v>349.045948316836</v>
      </c>
      <c r="AE48" s="30" t="n">
        <f aca="false">AE64*Inputs!$B$31</f>
        <v>361.757478675499</v>
      </c>
      <c r="AF48" s="30" t="n">
        <f aca="false">AF64*Inputs!$B$31</f>
        <v>374.214778426989</v>
      </c>
      <c r="AG48" s="30" t="n">
        <f aca="false">AG64*Inputs!$B$31</f>
        <v>386.42293218345</v>
      </c>
      <c r="AH48" s="30" t="n">
        <f aca="false">AH64*Inputs!$B$31</f>
        <v>441.586922864781</v>
      </c>
      <c r="AI48" s="30" t="n">
        <f aca="false">AI64*Inputs!$B$31</f>
        <v>410.111633732485</v>
      </c>
      <c r="AJ48" s="30" t="n">
        <f aca="false">AJ64*Inputs!$B$31</f>
        <v>421.601850382835</v>
      </c>
      <c r="AK48" s="30" t="n">
        <f aca="false">AK64*Inputs!$B$31</f>
        <v>476.062262700179</v>
      </c>
    </row>
    <row r="49" customFormat="false" ht="15" hidden="false" customHeight="true" outlineLevel="0" collapsed="false">
      <c r="A49" s="23" t="s">
        <v>282</v>
      </c>
      <c r="B49" s="31" t="n">
        <f aca="false">SUM(B45:B48)</f>
        <v>16400</v>
      </c>
      <c r="C49" s="31" t="n">
        <f aca="false">SUM(C45:C48)</f>
        <v>16400</v>
      </c>
      <c r="D49" s="31" t="n">
        <f aca="false">SUM(D45:D48)</f>
        <v>16400</v>
      </c>
      <c r="E49" s="31" t="n">
        <f aca="false">SUM(E45:E48)</f>
        <v>16443.2</v>
      </c>
      <c r="F49" s="31" t="n">
        <f aca="false">SUM(F45:F48)</f>
        <v>16400</v>
      </c>
      <c r="G49" s="31" t="n">
        <f aca="false">SUM(G45:G48)</f>
        <v>16690.2</v>
      </c>
      <c r="H49" s="31" t="n">
        <f aca="false">SUM(H45:H48)</f>
        <v>16927.32</v>
      </c>
      <c r="I49" s="31" t="n">
        <f aca="false">SUM(I45:I48)</f>
        <v>17193.16800875</v>
      </c>
      <c r="J49" s="31" t="n">
        <f aca="false">SUM(J45:J48)</f>
        <v>17656.66268915</v>
      </c>
      <c r="K49" s="31" t="n">
        <f aca="false">SUM(K45:K48)</f>
        <v>17902.983844117</v>
      </c>
      <c r="L49" s="31" t="n">
        <f aca="false">SUM(L45:L48)</f>
        <v>18181.9526165597</v>
      </c>
      <c r="M49" s="31" t="n">
        <f aca="false">SUM(M45:M48)</f>
        <v>18336.3356048035</v>
      </c>
      <c r="N49" s="31" t="n">
        <f aca="false">SUM(N45:N48)</f>
        <v>18574.0033014574</v>
      </c>
      <c r="O49" s="31" t="n">
        <f aca="false">SUM(O45:O48)</f>
        <v>19009.8812760033</v>
      </c>
      <c r="P49" s="31" t="n">
        <f aca="false">SUM(P45:P48)</f>
        <v>19272.3380592332</v>
      </c>
      <c r="Q49" s="31" t="n">
        <f aca="false">SUM(Q45:Q48)</f>
        <v>19481.5837473735</v>
      </c>
      <c r="R49" s="31" t="n">
        <f aca="false">SUM(R45:R48)</f>
        <v>19813.7741130011</v>
      </c>
      <c r="S49" s="31" t="n">
        <f aca="false">SUM(S45:S48)</f>
        <v>20349.489039491</v>
      </c>
      <c r="T49" s="31" t="n">
        <f aca="false">SUM(T45:T48)</f>
        <v>20532.2517080262</v>
      </c>
      <c r="U49" s="31" t="n">
        <f aca="false">SUM(U45:U48)</f>
        <v>20716.2991231907</v>
      </c>
      <c r="V49" s="31" t="n">
        <f aca="false">SUM(V45:V48)</f>
        <v>21066.9951813019</v>
      </c>
      <c r="W49" s="31" t="n">
        <f aca="false">SUM(W45:W48)</f>
        <v>21535.3096864258</v>
      </c>
      <c r="X49" s="31" t="n">
        <f aca="false">SUM(X45:X48)</f>
        <v>21941.3559420223</v>
      </c>
      <c r="Y49" s="31" t="n">
        <f aca="false">SUM(Y45:Y48)</f>
        <v>22339.2812725069</v>
      </c>
      <c r="Z49" s="31" t="n">
        <f aca="false">SUM(Z45:Z48)</f>
        <v>22729.2480963817</v>
      </c>
      <c r="AA49" s="31" t="n">
        <f aca="false">SUM(AA45:AA48)</f>
        <v>23111.4155837791</v>
      </c>
      <c r="AB49" s="31" t="n">
        <f aca="false">SUM(AB45:AB48)</f>
        <v>23485.9397214285</v>
      </c>
      <c r="AC49" s="31" t="n">
        <f aca="false">SUM(AC45:AC48)</f>
        <v>23852.9733763249</v>
      </c>
      <c r="AD49" s="31" t="n">
        <f aca="false">SUM(AD45:AD48)</f>
        <v>24212.6663581234</v>
      </c>
      <c r="AE49" s="31" t="n">
        <f aca="false">SUM(AE45:AE48)</f>
        <v>24565.165480286</v>
      </c>
      <c r="AF49" s="31" t="n">
        <f aca="false">SUM(AF45:AF48)</f>
        <v>24910.6146200053</v>
      </c>
      <c r="AG49" s="31" t="n">
        <f aca="false">SUM(AG45:AG48)</f>
        <v>25249.1547769302</v>
      </c>
      <c r="AH49" s="31" t="n">
        <f aca="false">SUM(AH45:AH48)</f>
        <v>41624.1241307166</v>
      </c>
      <c r="AI49" s="31" t="n">
        <f aca="false">SUM(AI45:AI48)</f>
        <v>41906.0580974272</v>
      </c>
      <c r="AJ49" s="31" t="n">
        <f aca="false">SUM(AJ45:AJ48)</f>
        <v>42471.6893848037</v>
      </c>
      <c r="AK49" s="31" t="n">
        <f aca="false">SUM(AK45:AK48)</f>
        <v>43064.2680464326</v>
      </c>
    </row>
    <row r="50" customFormat="false" ht="15" hidden="false" customHeight="true" outlineLevel="0" collapsed="false">
      <c r="A50" s="23" t="s">
        <v>283</v>
      </c>
      <c r="B50" s="31" t="n">
        <f aca="false">B43-B49</f>
        <v>-16400</v>
      </c>
      <c r="C50" s="31" t="n">
        <f aca="false">C43-C49</f>
        <v>-16400</v>
      </c>
      <c r="D50" s="31" t="n">
        <f aca="false">D43-D49</f>
        <v>-16400</v>
      </c>
      <c r="E50" s="31" t="n">
        <f aca="false">E43-E49</f>
        <v>-16443.2</v>
      </c>
      <c r="F50" s="31" t="n">
        <f aca="false">F43-F49</f>
        <v>-16400</v>
      </c>
      <c r="G50" s="31" t="n">
        <f aca="false">G43-G49</f>
        <v>-4975.3125</v>
      </c>
      <c r="H50" s="31" t="n">
        <f aca="false">H43-H49</f>
        <v>-15134.1405</v>
      </c>
      <c r="I50" s="31" t="n">
        <f aca="false">I43-I49</f>
        <v>-3720.96459875</v>
      </c>
      <c r="J50" s="31" t="n">
        <f aca="false">J43-J49</f>
        <v>-2426.42609735</v>
      </c>
      <c r="K50" s="31" t="n">
        <f aca="false">K43-K49</f>
        <v>-12664.762234153</v>
      </c>
      <c r="L50" s="31" t="n">
        <f aca="false">L43-L49</f>
        <v>-1333.60793879494</v>
      </c>
      <c r="M50" s="31" t="n">
        <f aca="false">M43-M49</f>
        <v>-11512.368070594</v>
      </c>
      <c r="N50" s="31" t="n">
        <f aca="false">N43-N49</f>
        <v>-171.627617932165</v>
      </c>
      <c r="O50" s="31" t="n">
        <f aca="false">O43-O49</f>
        <v>1051.92414385148</v>
      </c>
      <c r="P50" s="31" t="n">
        <f aca="false">P43-P49</f>
        <v>-9299.17899777555</v>
      </c>
      <c r="Q50" s="31" t="n">
        <f aca="false">Q43-Q49</f>
        <v>2006.99963285496</v>
      </c>
      <c r="R50" s="31" t="n">
        <f aca="false">R43-R49</f>
        <v>3272.51484962287</v>
      </c>
      <c r="S50" s="31" t="n">
        <f aca="false">S43-S49</f>
        <v>4302.55139388041</v>
      </c>
      <c r="T50" s="31" t="n">
        <f aca="false">T43-T49</f>
        <v>-6060.6623333222</v>
      </c>
      <c r="U50" s="31" t="n">
        <f aca="false">U43-U49</f>
        <v>5180.74596401925</v>
      </c>
      <c r="V50" s="31" t="n">
        <f aca="false">V43-V49</f>
        <v>6339.58625416386</v>
      </c>
      <c r="W50" s="31" t="n">
        <f aca="false">W43-W49</f>
        <v>7350.61737033058</v>
      </c>
      <c r="X50" s="31" t="n">
        <f aca="false">X43-X49</f>
        <v>8394.32982359897</v>
      </c>
      <c r="Y50" s="31" t="n">
        <f aca="false">Y43-Y49</f>
        <v>9417.16802780199</v>
      </c>
      <c r="Z50" s="31" t="n">
        <f aca="false">Z43-Z49</f>
        <v>10419.5494679209</v>
      </c>
      <c r="AA50" s="31" t="n">
        <f aca="false">AA43-AA49</f>
        <v>11401.8832792375</v>
      </c>
      <c r="AB50" s="31" t="n">
        <f aca="false">AB43-AB49</f>
        <v>12364.5704143278</v>
      </c>
      <c r="AC50" s="31" t="n">
        <f aca="false">AC43-AC49</f>
        <v>13308.0038067162</v>
      </c>
      <c r="AD50" s="31" t="n">
        <f aca="false">AD43-AD49</f>
        <v>14232.5685312569</v>
      </c>
      <c r="AE50" s="31" t="n">
        <f aca="false">AE43-AE49</f>
        <v>15138.6419613068</v>
      </c>
      <c r="AF50" s="31" t="n">
        <f aca="false">AF43-AF49</f>
        <v>16026.5939227556</v>
      </c>
      <c r="AG50" s="31" t="n">
        <f aca="false">AG43-AG49</f>
        <v>16896.7868449755</v>
      </c>
      <c r="AH50" s="31" t="n">
        <f aca="false">AH43-AH49</f>
        <v>1706.375908751</v>
      </c>
      <c r="AI50" s="31" t="n">
        <f aca="false">AI43-AI49</f>
        <v>2585.30919125098</v>
      </c>
      <c r="AJ50" s="31" t="n">
        <f aca="false">AJ43-AJ49</f>
        <v>14872.215308101</v>
      </c>
      <c r="AK50" s="31" t="n">
        <f aca="false">AK43-AK49</f>
        <v>5472.82555261394</v>
      </c>
    </row>
    <row r="51" customFormat="false" ht="15" hidden="false" customHeight="true" outlineLevel="0" collapsed="false">
      <c r="A51" s="25" t="s">
        <v>284</v>
      </c>
      <c r="B51" s="29" t="n">
        <f aca="false">IFERROR(B50/B43,0)</f>
        <v>0</v>
      </c>
      <c r="C51" s="29" t="n">
        <f aca="false">IFERROR(C50/C43,0)</f>
        <v>0</v>
      </c>
      <c r="D51" s="29" t="n">
        <f aca="false">IFERROR(D50/D43,0)</f>
        <v>0</v>
      </c>
      <c r="E51" s="29" t="n">
        <f aca="false">IFERROR(E50/E43,0)</f>
        <v>0</v>
      </c>
      <c r="F51" s="29" t="n">
        <f aca="false">IFERROR(F50/F43,0)</f>
        <v>0</v>
      </c>
      <c r="G51" s="29" t="n">
        <f aca="false">IFERROR(G50/G43,0)</f>
        <v>-0.424699981113775</v>
      </c>
      <c r="H51" s="29" t="n">
        <f aca="false">IFERROR(H50/H43,0)</f>
        <v>-8.43983577773446</v>
      </c>
      <c r="I51" s="29" t="n">
        <f aca="false">IFERROR(I50/I43,0)</f>
        <v>-0.276195696094378</v>
      </c>
      <c r="J51" s="29" t="n">
        <f aca="false">IFERROR(J50/J43,0)</f>
        <v>-0.15931637586355</v>
      </c>
      <c r="K51" s="29" t="n">
        <f aca="false">IFERROR(K50/K43,0)</f>
        <v>-2.41775991494183</v>
      </c>
      <c r="L51" s="29" t="n">
        <f aca="false">IFERROR(L50/L43,0)</f>
        <v>-0.0791536476906807</v>
      </c>
      <c r="M51" s="29" t="n">
        <f aca="false">IFERROR(M50/M43,0)</f>
        <v>-1.68704906828484</v>
      </c>
      <c r="N51" s="29" t="n">
        <f aca="false">IFERROR(N50/N43,0)</f>
        <v>-0.0093263837715157</v>
      </c>
      <c r="O51" s="29" t="n">
        <f aca="false">IFERROR(O50/O43,0)</f>
        <v>0.0524341713936879</v>
      </c>
      <c r="P51" s="29" t="n">
        <f aca="false">IFERROR(P50/P43,0)</f>
        <v>-0.932420604190827</v>
      </c>
      <c r="Q51" s="29" t="n">
        <f aca="false">IFERROR(Q50/Q43,0)</f>
        <v>0.0933984152115671</v>
      </c>
      <c r="R51" s="29" t="n">
        <f aca="false">IFERROR(R50/R43,0)</f>
        <v>0.141751446277095</v>
      </c>
      <c r="S51" s="29" t="n">
        <f aca="false">IFERROR(S50/S43,0)</f>
        <v>0.174531248458284</v>
      </c>
      <c r="T51" s="29" t="n">
        <f aca="false">IFERROR(T50/T43,0)</f>
        <v>-0.418797284555081</v>
      </c>
      <c r="U51" s="29" t="n">
        <f aca="false">IFERROR(U50/U43,0)</f>
        <v>0.200051625448879</v>
      </c>
      <c r="V51" s="29" t="n">
        <f aca="false">IFERROR(V50/V43,0)</f>
        <v>0.23131619932576</v>
      </c>
      <c r="W51" s="29" t="n">
        <f aca="false">IFERROR(W50/W43,0)</f>
        <v>0.25447053701575</v>
      </c>
      <c r="X51" s="29" t="n">
        <f aca="false">IFERROR(X50/X43,0)</f>
        <v>0.276714688056008</v>
      </c>
      <c r="Y51" s="29" t="n">
        <f aca="false">IFERROR(Y50/Y43,0)</f>
        <v>0.296543481254701</v>
      </c>
      <c r="Z51" s="29" t="n">
        <f aca="false">IFERROR(Z50/Z43,0)</f>
        <v>0.314326619169486</v>
      </c>
      <c r="AA51" s="29" t="n">
        <f aca="false">IFERROR(AA50/AA43,0)</f>
        <v>0.330362024345793</v>
      </c>
      <c r="AB51" s="29" t="n">
        <f aca="false">IFERROR(AB50/AB43,0)</f>
        <v>0.344892453901115</v>
      </c>
      <c r="AC51" s="29" t="n">
        <f aca="false">IFERROR(AC50/AC43,0)</f>
        <v>0.35811770344913</v>
      </c>
      <c r="AD51" s="29" t="n">
        <f aca="false">IFERROR(AD50/AD43,0)</f>
        <v>0.370203708527434</v>
      </c>
      <c r="AE51" s="29" t="n">
        <f aca="false">IFERROR(AE50/AE43,0)</f>
        <v>0.3812894262994</v>
      </c>
      <c r="AF51" s="29" t="n">
        <f aca="false">IFERROR(AF50/AF43,0)</f>
        <v>0.391492104451017</v>
      </c>
      <c r="AG51" s="29" t="n">
        <f aca="false">IFERROR(AG50/AG43,0)</f>
        <v>0.400911361681223</v>
      </c>
      <c r="AH51" s="29" t="n">
        <f aca="false">IFERROR(AH50/AH43,0)</f>
        <v>0.0393804804282608</v>
      </c>
      <c r="AI51" s="29" t="n">
        <f aca="false">IFERROR(AI50/AI43,0)</f>
        <v>0.0581081083545138</v>
      </c>
      <c r="AJ51" s="29" t="n">
        <f aca="false">IFERROR(AJ50/AJ43,0)</f>
        <v>0.259351283937614</v>
      </c>
      <c r="AK51" s="29" t="n">
        <f aca="false">IFERROR(AK50/AK43,0)</f>
        <v>0.112755526686943</v>
      </c>
    </row>
    <row r="52" customFormat="false" ht="15" hidden="false" customHeight="true" outlineLevel="0" collapsed="false">
      <c r="A52" s="25" t="s">
        <v>285</v>
      </c>
      <c r="B52" s="30" t="n">
        <f aca="false">Staffing!$E$15*Cases!$B$31</f>
        <v>27100</v>
      </c>
      <c r="C52" s="30" t="n">
        <f aca="false">Staffing!$E$15*Cases!$B$31</f>
        <v>27100</v>
      </c>
      <c r="D52" s="30" t="n">
        <f aca="false">Staffing!$E$15*Cases!$B$31</f>
        <v>27100</v>
      </c>
      <c r="E52" s="30" t="n">
        <f aca="false">Staffing!$E$15*Cases!$B$31</f>
        <v>27100</v>
      </c>
      <c r="F52" s="30" t="n">
        <f aca="false">Staffing!$E$15*Cases!$B$31</f>
        <v>27100</v>
      </c>
      <c r="G52" s="30" t="n">
        <f aca="false">Staffing!$E$15*Cases!$B$31</f>
        <v>27100</v>
      </c>
      <c r="H52" s="30" t="n">
        <f aca="false">Staffing!$E$15*Cases!$B$31</f>
        <v>27100</v>
      </c>
      <c r="I52" s="30" t="n">
        <f aca="false">Staffing!$E$15*Cases!$B$31</f>
        <v>27100</v>
      </c>
      <c r="J52" s="30" t="n">
        <f aca="false">Staffing!$E$15*Cases!$B$31</f>
        <v>27100</v>
      </c>
      <c r="K52" s="30" t="n">
        <f aca="false">Staffing!$E$15*Cases!$B$31</f>
        <v>27100</v>
      </c>
      <c r="L52" s="30" t="n">
        <f aca="false">Staffing!$E$15*Cases!$B$31</f>
        <v>27100</v>
      </c>
      <c r="M52" s="30" t="n">
        <f aca="false">Staffing!$E$15*Cases!$B$31</f>
        <v>27100</v>
      </c>
      <c r="N52" s="30" t="n">
        <f aca="false">Staffing!$E$15*Cases!$B$31</f>
        <v>27100</v>
      </c>
      <c r="O52" s="30" t="n">
        <f aca="false">Staffing!$E$15*Cases!$B$31</f>
        <v>27100</v>
      </c>
      <c r="P52" s="30" t="n">
        <f aca="false">Staffing!$E$15*Cases!$B$31</f>
        <v>27100</v>
      </c>
      <c r="Q52" s="30" t="n">
        <f aca="false">Staffing!$E$15*Cases!$B$31</f>
        <v>27100</v>
      </c>
      <c r="R52" s="30" t="n">
        <f aca="false">Staffing!$E$15*Cases!$B$31</f>
        <v>27100</v>
      </c>
      <c r="S52" s="30" t="n">
        <f aca="false">Staffing!$E$15*Cases!$B$31</f>
        <v>27100</v>
      </c>
      <c r="T52" s="30" t="n">
        <f aca="false">Staffing!$E$15*Cases!$B$31</f>
        <v>27100</v>
      </c>
      <c r="U52" s="30" t="n">
        <f aca="false">Staffing!$E$15*Cases!$B$31</f>
        <v>27100</v>
      </c>
      <c r="V52" s="30" t="n">
        <f aca="false">Staffing!$E$15*Cases!$B$31</f>
        <v>27100</v>
      </c>
      <c r="W52" s="30" t="n">
        <f aca="false">Staffing!$E$15*Cases!$B$31</f>
        <v>27100</v>
      </c>
      <c r="X52" s="30" t="n">
        <f aca="false">Staffing!$E$15*Cases!$B$31</f>
        <v>27100</v>
      </c>
      <c r="Y52" s="30" t="n">
        <f aca="false">Staffing!$E$15*Cases!$B$31</f>
        <v>27100</v>
      </c>
      <c r="Z52" s="30" t="n">
        <f aca="false">Staffing!$E$15*Cases!$B$31</f>
        <v>27100</v>
      </c>
      <c r="AA52" s="30" t="n">
        <f aca="false">Staffing!$E$15*Cases!$B$31</f>
        <v>27100</v>
      </c>
      <c r="AB52" s="30" t="n">
        <f aca="false">Staffing!$E$15*Cases!$B$31</f>
        <v>27100</v>
      </c>
      <c r="AC52" s="30" t="n">
        <f aca="false">Staffing!$E$15*Cases!$B$31</f>
        <v>27100</v>
      </c>
      <c r="AD52" s="30" t="n">
        <f aca="false">Staffing!$E$15*Cases!$B$31</f>
        <v>27100</v>
      </c>
      <c r="AE52" s="30" t="n">
        <f aca="false">Staffing!$E$15*Cases!$B$31</f>
        <v>27100</v>
      </c>
      <c r="AF52" s="30" t="n">
        <f aca="false">Staffing!$E$15*Cases!$B$31</f>
        <v>27100</v>
      </c>
      <c r="AG52" s="30" t="n">
        <f aca="false">Staffing!$E$15*Cases!$B$31</f>
        <v>27100</v>
      </c>
      <c r="AH52" s="30" t="n">
        <f aca="false">Staffing!$E$15*Cases!$B$31</f>
        <v>27100</v>
      </c>
      <c r="AI52" s="30" t="n">
        <f aca="false">Staffing!$E$15*Cases!$B$31</f>
        <v>27100</v>
      </c>
      <c r="AJ52" s="30" t="n">
        <f aca="false">Staffing!$E$15*Cases!$B$31</f>
        <v>27100</v>
      </c>
      <c r="AK52" s="30" t="n">
        <f aca="false">Staffing!$E$15*Cases!$B$31</f>
        <v>27100</v>
      </c>
    </row>
    <row r="53" customFormat="false" ht="15" hidden="false" customHeight="true" outlineLevel="0" collapsed="false">
      <c r="A53" s="25" t="s">
        <v>286</v>
      </c>
      <c r="B53" s="30" t="n">
        <f aca="false">Inputs!$B$17</f>
        <v>7500</v>
      </c>
      <c r="C53" s="30" t="n">
        <f aca="false">Inputs!$B$17</f>
        <v>7500</v>
      </c>
      <c r="D53" s="30" t="n">
        <f aca="false">Inputs!$B$17</f>
        <v>7500</v>
      </c>
      <c r="E53" s="30" t="n">
        <f aca="false">Inputs!$B$17</f>
        <v>7500</v>
      </c>
      <c r="F53" s="30" t="n">
        <f aca="false">Inputs!$B$17</f>
        <v>7500</v>
      </c>
      <c r="G53" s="30" t="n">
        <f aca="false">Inputs!$B$17</f>
        <v>7500</v>
      </c>
      <c r="H53" s="30" t="n">
        <f aca="false">Inputs!$B$17</f>
        <v>7500</v>
      </c>
      <c r="I53" s="30" t="n">
        <f aca="false">Inputs!$B$17</f>
        <v>7500</v>
      </c>
      <c r="J53" s="30" t="n">
        <f aca="false">Inputs!$B$17</f>
        <v>7500</v>
      </c>
      <c r="K53" s="30" t="n">
        <f aca="false">Inputs!$B$17</f>
        <v>7500</v>
      </c>
      <c r="L53" s="30" t="n">
        <f aca="false">Inputs!$B$17</f>
        <v>7500</v>
      </c>
      <c r="M53" s="30" t="n">
        <f aca="false">Inputs!$B$17</f>
        <v>7500</v>
      </c>
      <c r="N53" s="30" t="n">
        <f aca="false">Inputs!$B$17</f>
        <v>7500</v>
      </c>
      <c r="O53" s="30" t="n">
        <f aca="false">Inputs!$B$17</f>
        <v>7500</v>
      </c>
      <c r="P53" s="30" t="n">
        <f aca="false">Inputs!$B$17</f>
        <v>7500</v>
      </c>
      <c r="Q53" s="30" t="n">
        <f aca="false">Inputs!$B$17</f>
        <v>7500</v>
      </c>
      <c r="R53" s="30" t="n">
        <f aca="false">Inputs!$B$17</f>
        <v>7500</v>
      </c>
      <c r="S53" s="30" t="n">
        <f aca="false">Inputs!$B$17</f>
        <v>7500</v>
      </c>
      <c r="T53" s="30" t="n">
        <f aca="false">Inputs!$B$17</f>
        <v>7500</v>
      </c>
      <c r="U53" s="30" t="n">
        <f aca="false">Inputs!$B$17</f>
        <v>7500</v>
      </c>
      <c r="V53" s="30" t="n">
        <f aca="false">Inputs!$B$17</f>
        <v>7500</v>
      </c>
      <c r="W53" s="30" t="n">
        <f aca="false">Inputs!$B$17</f>
        <v>7500</v>
      </c>
      <c r="X53" s="30" t="n">
        <f aca="false">Inputs!$B$17</f>
        <v>7500</v>
      </c>
      <c r="Y53" s="30" t="n">
        <f aca="false">Inputs!$B$17</f>
        <v>7500</v>
      </c>
      <c r="Z53" s="30" t="n">
        <f aca="false">Inputs!$B$17</f>
        <v>7500</v>
      </c>
      <c r="AA53" s="30" t="n">
        <f aca="false">Inputs!$B$17</f>
        <v>7500</v>
      </c>
      <c r="AB53" s="30" t="n">
        <f aca="false">Inputs!$B$17</f>
        <v>7500</v>
      </c>
      <c r="AC53" s="30" t="n">
        <f aca="false">Inputs!$B$17</f>
        <v>7500</v>
      </c>
      <c r="AD53" s="30" t="n">
        <f aca="false">Inputs!$B$17</f>
        <v>7500</v>
      </c>
      <c r="AE53" s="30" t="n">
        <f aca="false">Inputs!$B$17</f>
        <v>7500</v>
      </c>
      <c r="AF53" s="30" t="n">
        <f aca="false">Inputs!$B$17</f>
        <v>7500</v>
      </c>
      <c r="AG53" s="30" t="n">
        <f aca="false">Inputs!$B$17</f>
        <v>7500</v>
      </c>
      <c r="AH53" s="30" t="n">
        <f aca="false">Inputs!$B$17</f>
        <v>7500</v>
      </c>
      <c r="AI53" s="30" t="n">
        <f aca="false">Inputs!$B$17</f>
        <v>7500</v>
      </c>
      <c r="AJ53" s="30" t="n">
        <f aca="false">Inputs!$B$17</f>
        <v>7500</v>
      </c>
      <c r="AK53" s="30" t="n">
        <f aca="false">Inputs!$B$17</f>
        <v>7500</v>
      </c>
    </row>
    <row r="54" customFormat="false" ht="15" hidden="false" customHeight="true" outlineLevel="0" collapsed="false">
      <c r="A54" s="25" t="s">
        <v>287</v>
      </c>
      <c r="B54" s="30" t="n">
        <f aca="false">Inputs!$B$18</f>
        <v>6000</v>
      </c>
      <c r="C54" s="30" t="n">
        <f aca="false">Inputs!$B$18</f>
        <v>6000</v>
      </c>
      <c r="D54" s="30" t="n">
        <f aca="false">Inputs!$B$18</f>
        <v>6000</v>
      </c>
      <c r="E54" s="30" t="n">
        <f aca="false">Inputs!$B$18</f>
        <v>6000</v>
      </c>
      <c r="F54" s="30" t="n">
        <f aca="false">Inputs!$B$18</f>
        <v>6000</v>
      </c>
      <c r="G54" s="30" t="n">
        <f aca="false">Inputs!$B$18</f>
        <v>6000</v>
      </c>
      <c r="H54" s="30" t="n">
        <f aca="false">Inputs!$B$18</f>
        <v>6000</v>
      </c>
      <c r="I54" s="30" t="n">
        <f aca="false">Inputs!$B$18</f>
        <v>6000</v>
      </c>
      <c r="J54" s="30" t="n">
        <f aca="false">Inputs!$B$18</f>
        <v>6000</v>
      </c>
      <c r="K54" s="30" t="n">
        <f aca="false">Inputs!$B$18</f>
        <v>6000</v>
      </c>
      <c r="L54" s="30" t="n">
        <f aca="false">Inputs!$B$18</f>
        <v>6000</v>
      </c>
      <c r="M54" s="30" t="n">
        <f aca="false">Inputs!$B$18</f>
        <v>6000</v>
      </c>
      <c r="N54" s="30" t="n">
        <f aca="false">Inputs!$B$18</f>
        <v>6000</v>
      </c>
      <c r="O54" s="30" t="n">
        <f aca="false">Inputs!$B$18</f>
        <v>6000</v>
      </c>
      <c r="P54" s="30" t="n">
        <f aca="false">Inputs!$B$18</f>
        <v>6000</v>
      </c>
      <c r="Q54" s="30" t="n">
        <f aca="false">Inputs!$B$18</f>
        <v>6000</v>
      </c>
      <c r="R54" s="30" t="n">
        <f aca="false">Inputs!$B$18</f>
        <v>6000</v>
      </c>
      <c r="S54" s="30" t="n">
        <f aca="false">Inputs!$B$18</f>
        <v>6000</v>
      </c>
      <c r="T54" s="30" t="n">
        <f aca="false">Inputs!$B$18</f>
        <v>6000</v>
      </c>
      <c r="U54" s="30" t="n">
        <f aca="false">Inputs!$B$18</f>
        <v>6000</v>
      </c>
      <c r="V54" s="30" t="n">
        <f aca="false">Inputs!$B$18</f>
        <v>6000</v>
      </c>
      <c r="W54" s="30" t="n">
        <f aca="false">Inputs!$B$18</f>
        <v>6000</v>
      </c>
      <c r="X54" s="30" t="n">
        <f aca="false">Inputs!$B$18</f>
        <v>6000</v>
      </c>
      <c r="Y54" s="30" t="n">
        <f aca="false">Inputs!$B$18</f>
        <v>6000</v>
      </c>
      <c r="Z54" s="30" t="n">
        <f aca="false">Inputs!$B$18</f>
        <v>6000</v>
      </c>
      <c r="AA54" s="30" t="n">
        <f aca="false">Inputs!$B$18</f>
        <v>6000</v>
      </c>
      <c r="AB54" s="30" t="n">
        <f aca="false">Inputs!$B$18</f>
        <v>6000</v>
      </c>
      <c r="AC54" s="30" t="n">
        <f aca="false">Inputs!$B$18</f>
        <v>6000</v>
      </c>
      <c r="AD54" s="30" t="n">
        <f aca="false">Inputs!$B$18</f>
        <v>6000</v>
      </c>
      <c r="AE54" s="30" t="n">
        <f aca="false">Inputs!$B$18</f>
        <v>6000</v>
      </c>
      <c r="AF54" s="30" t="n">
        <f aca="false">Inputs!$B$18</f>
        <v>6000</v>
      </c>
      <c r="AG54" s="30" t="n">
        <f aca="false">Inputs!$B$18</f>
        <v>6000</v>
      </c>
      <c r="AH54" s="30" t="n">
        <f aca="false">Inputs!$B$18</f>
        <v>6000</v>
      </c>
      <c r="AI54" s="30" t="n">
        <f aca="false">Inputs!$B$18</f>
        <v>6000</v>
      </c>
      <c r="AJ54" s="30" t="n">
        <f aca="false">Inputs!$B$18</f>
        <v>6000</v>
      </c>
      <c r="AK54" s="30" t="n">
        <f aca="false">Inputs!$B$18</f>
        <v>6000</v>
      </c>
    </row>
    <row r="55" customFormat="false" ht="15" hidden="false" customHeight="true" outlineLevel="0" collapsed="false">
      <c r="A55" s="25" t="s">
        <v>288</v>
      </c>
      <c r="B55" s="30" t="n">
        <f aca="false">Inputs!$B$19</f>
        <v>2000</v>
      </c>
      <c r="C55" s="30" t="n">
        <f aca="false">Inputs!$B$19</f>
        <v>2000</v>
      </c>
      <c r="D55" s="30" t="n">
        <f aca="false">Inputs!$B$19</f>
        <v>2000</v>
      </c>
      <c r="E55" s="30" t="n">
        <f aca="false">Inputs!$B$19</f>
        <v>2000</v>
      </c>
      <c r="F55" s="30" t="n">
        <f aca="false">Inputs!$B$19</f>
        <v>2000</v>
      </c>
      <c r="G55" s="30" t="n">
        <f aca="false">Inputs!$B$19</f>
        <v>2000</v>
      </c>
      <c r="H55" s="30" t="n">
        <f aca="false">Inputs!$B$19</f>
        <v>2000</v>
      </c>
      <c r="I55" s="30" t="n">
        <f aca="false">Inputs!$B$19</f>
        <v>2000</v>
      </c>
      <c r="J55" s="30" t="n">
        <f aca="false">Inputs!$B$19</f>
        <v>2000</v>
      </c>
      <c r="K55" s="30" t="n">
        <f aca="false">Inputs!$B$19</f>
        <v>2000</v>
      </c>
      <c r="L55" s="30" t="n">
        <f aca="false">Inputs!$B$19</f>
        <v>2000</v>
      </c>
      <c r="M55" s="30" t="n">
        <f aca="false">Inputs!$B$19</f>
        <v>2000</v>
      </c>
      <c r="N55" s="30" t="n">
        <f aca="false">Inputs!$B$19</f>
        <v>2000</v>
      </c>
      <c r="O55" s="30" t="n">
        <f aca="false">Inputs!$B$19</f>
        <v>2000</v>
      </c>
      <c r="P55" s="30" t="n">
        <f aca="false">Inputs!$B$19</f>
        <v>2000</v>
      </c>
      <c r="Q55" s="30" t="n">
        <f aca="false">Inputs!$B$19</f>
        <v>2000</v>
      </c>
      <c r="R55" s="30" t="n">
        <f aca="false">Inputs!$B$19</f>
        <v>2000</v>
      </c>
      <c r="S55" s="30" t="n">
        <f aca="false">Inputs!$B$19</f>
        <v>2000</v>
      </c>
      <c r="T55" s="30" t="n">
        <f aca="false">Inputs!$B$19</f>
        <v>2000</v>
      </c>
      <c r="U55" s="30" t="n">
        <f aca="false">Inputs!$B$19</f>
        <v>2000</v>
      </c>
      <c r="V55" s="30" t="n">
        <f aca="false">Inputs!$B$19</f>
        <v>2000</v>
      </c>
      <c r="W55" s="30" t="n">
        <f aca="false">Inputs!$B$19</f>
        <v>2000</v>
      </c>
      <c r="X55" s="30" t="n">
        <f aca="false">Inputs!$B$19</f>
        <v>2000</v>
      </c>
      <c r="Y55" s="30" t="n">
        <f aca="false">Inputs!$B$19</f>
        <v>2000</v>
      </c>
      <c r="Z55" s="30" t="n">
        <f aca="false">Inputs!$B$19</f>
        <v>2000</v>
      </c>
      <c r="AA55" s="30" t="n">
        <f aca="false">Inputs!$B$19</f>
        <v>2000</v>
      </c>
      <c r="AB55" s="30" t="n">
        <f aca="false">Inputs!$B$19</f>
        <v>2000</v>
      </c>
      <c r="AC55" s="30" t="n">
        <f aca="false">Inputs!$B$19</f>
        <v>2000</v>
      </c>
      <c r="AD55" s="30" t="n">
        <f aca="false">Inputs!$B$19</f>
        <v>2000</v>
      </c>
      <c r="AE55" s="30" t="n">
        <f aca="false">Inputs!$B$19</f>
        <v>2000</v>
      </c>
      <c r="AF55" s="30" t="n">
        <f aca="false">Inputs!$B$19</f>
        <v>2000</v>
      </c>
      <c r="AG55" s="30" t="n">
        <f aca="false">Inputs!$B$19</f>
        <v>2000</v>
      </c>
      <c r="AH55" s="30" t="n">
        <f aca="false">Inputs!$B$19</f>
        <v>2000</v>
      </c>
      <c r="AI55" s="30" t="n">
        <f aca="false">Inputs!$B$19</f>
        <v>2000</v>
      </c>
      <c r="AJ55" s="30" t="n">
        <f aca="false">Inputs!$B$19</f>
        <v>2000</v>
      </c>
      <c r="AK55" s="30" t="n">
        <f aca="false">Inputs!$B$19</f>
        <v>2000</v>
      </c>
    </row>
    <row r="56" customFormat="false" ht="15" hidden="false" customHeight="true" outlineLevel="0" collapsed="false">
      <c r="A56" s="25" t="s">
        <v>289</v>
      </c>
      <c r="B56" s="30" t="n">
        <f aca="false">B62*Cases!$B$28</f>
        <v>0</v>
      </c>
      <c r="C56" s="30" t="n">
        <f aca="false">C62*Cases!$B$28</f>
        <v>0</v>
      </c>
      <c r="D56" s="30" t="n">
        <f aca="false">D62*Cases!$B$28</f>
        <v>0</v>
      </c>
      <c r="E56" s="30" t="n">
        <f aca="false">E62*Cases!$B$28</f>
        <v>0</v>
      </c>
      <c r="F56" s="30" t="n">
        <f aca="false">F62*Cases!$B$28</f>
        <v>0</v>
      </c>
      <c r="G56" s="30" t="n">
        <f aca="false">G62*Cases!$B$28</f>
        <v>221.846625</v>
      </c>
      <c r="H56" s="30" t="n">
        <f aca="false">H62*Cases!$B$28</f>
        <v>53.795385</v>
      </c>
      <c r="I56" s="30" t="n">
        <f aca="false">I62*Cases!$B$28</f>
        <v>274.5661023</v>
      </c>
      <c r="J56" s="30" t="n">
        <f aca="false">J62*Cases!$B$28</f>
        <v>327.307097754</v>
      </c>
      <c r="K56" s="30" t="n">
        <f aca="false">K62*Cases!$B$28</f>
        <v>157.14664829892</v>
      </c>
      <c r="L56" s="30" t="n">
        <f aca="false">L62*Cases!$B$28</f>
        <v>375.850340332942</v>
      </c>
      <c r="M56" s="30" t="n">
        <f aca="false">M62*Cases!$B$28</f>
        <v>204.719026026283</v>
      </c>
      <c r="N56" s="30" t="n">
        <f aca="false">N62*Cases!$B$28</f>
        <v>422.471270505757</v>
      </c>
      <c r="O56" s="30" t="n">
        <f aca="false">O62*Cases!$B$28</f>
        <v>472.254162595642</v>
      </c>
      <c r="P56" s="30" t="n">
        <f aca="false">P62*Cases!$B$28</f>
        <v>299.194771843729</v>
      </c>
      <c r="Q56" s="30" t="n">
        <f aca="false">Q62*Cases!$B$28</f>
        <v>515.057501406855</v>
      </c>
      <c r="R56" s="30" t="n">
        <f aca="false">R62*Cases!$B$28</f>
        <v>562.988668878718</v>
      </c>
      <c r="S56" s="30" t="n">
        <f aca="false">S62*Cases!$B$28</f>
        <v>609.961213001143</v>
      </c>
      <c r="T56" s="30" t="n">
        <f aca="false">T62*Cases!$B$28</f>
        <v>434.14768124112</v>
      </c>
      <c r="U56" s="30" t="n">
        <f aca="false">U62*Cases!$B$28</f>
        <v>647.311352616298</v>
      </c>
      <c r="V56" s="30" t="n">
        <f aca="false">V62*Cases!$B$28</f>
        <v>692.597443063972</v>
      </c>
      <c r="W56" s="30" t="n">
        <f aca="false">W62*Cases!$B$28</f>
        <v>736.977811702692</v>
      </c>
      <c r="X56" s="30" t="n">
        <f aca="false">X62*Cases!$B$28</f>
        <v>780.470572968639</v>
      </c>
      <c r="Y56" s="30" t="n">
        <f aca="false">Y62*Cases!$B$28</f>
        <v>823.093479009266</v>
      </c>
      <c r="Z56" s="30" t="n">
        <f aca="false">Z62*Cases!$B$28</f>
        <v>864.86392692908</v>
      </c>
      <c r="AA56" s="30" t="n">
        <f aca="false">AA62*Cases!$B$28</f>
        <v>905.798965890499</v>
      </c>
      <c r="AB56" s="30" t="n">
        <f aca="false">AB62*Cases!$B$28</f>
        <v>945.915304072689</v>
      </c>
      <c r="AC56" s="30" t="n">
        <f aca="false">AC62*Cases!$B$28</f>
        <v>985.229315491235</v>
      </c>
      <c r="AD56" s="30" t="n">
        <f aca="false">AD62*Cases!$B$28</f>
        <v>1023.75704668141</v>
      </c>
      <c r="AE56" s="30" t="n">
        <f aca="false">AE62*Cases!$B$28</f>
        <v>1061.51422324778</v>
      </c>
      <c r="AF56" s="30" t="n">
        <f aca="false">AF62*Cases!$B$28</f>
        <v>1098.51625628283</v>
      </c>
      <c r="AG56" s="30" t="n">
        <f aca="false">AG62*Cases!$B$28</f>
        <v>1134.77824865717</v>
      </c>
      <c r="AH56" s="30" t="n">
        <f aca="false">AH62*Cases!$B$28</f>
        <v>1170.31500118403</v>
      </c>
      <c r="AI56" s="30" t="n">
        <f aca="false">AI62*Cases!$B$28</f>
        <v>1205.14101866035</v>
      </c>
      <c r="AJ56" s="30" t="n">
        <f aca="false">AJ62*Cases!$B$28</f>
        <v>1461.11714078714</v>
      </c>
      <c r="AK56" s="30" t="n">
        <f aca="false">AK62*Cases!$B$28</f>
        <v>1326.5128079714</v>
      </c>
    </row>
    <row r="57" customFormat="false" ht="15" hidden="false" customHeight="true" outlineLevel="0" collapsed="false">
      <c r="A57" s="25" t="s">
        <v>290</v>
      </c>
      <c r="B57" s="30" t="n">
        <f aca="false">SUM(B52:B56)</f>
        <v>42600</v>
      </c>
      <c r="C57" s="30" t="n">
        <f aca="false">SUM(C52:C56)</f>
        <v>42600</v>
      </c>
      <c r="D57" s="30" t="n">
        <f aca="false">SUM(D52:D56)</f>
        <v>42600</v>
      </c>
      <c r="E57" s="30" t="n">
        <f aca="false">SUM(E52:E56)</f>
        <v>42600</v>
      </c>
      <c r="F57" s="30" t="n">
        <f aca="false">SUM(F52:F56)</f>
        <v>42600</v>
      </c>
      <c r="G57" s="30" t="n">
        <f aca="false">SUM(G52:G56)</f>
        <v>42821.846625</v>
      </c>
      <c r="H57" s="30" t="n">
        <f aca="false">SUM(H52:H56)</f>
        <v>42653.795385</v>
      </c>
      <c r="I57" s="30" t="n">
        <f aca="false">SUM(I52:I56)</f>
        <v>42874.5661023</v>
      </c>
      <c r="J57" s="30" t="n">
        <f aca="false">SUM(J52:J56)</f>
        <v>42927.307097754</v>
      </c>
      <c r="K57" s="30" t="n">
        <f aca="false">SUM(K52:K56)</f>
        <v>42757.1466482989</v>
      </c>
      <c r="L57" s="30" t="n">
        <f aca="false">SUM(L52:L56)</f>
        <v>42975.8503403329</v>
      </c>
      <c r="M57" s="30" t="n">
        <f aca="false">SUM(M52:M56)</f>
        <v>42804.7190260263</v>
      </c>
      <c r="N57" s="30" t="n">
        <f aca="false">SUM(N52:N56)</f>
        <v>43022.4712705058</v>
      </c>
      <c r="O57" s="30" t="n">
        <f aca="false">SUM(O52:O56)</f>
        <v>43072.2541625956</v>
      </c>
      <c r="P57" s="30" t="n">
        <f aca="false">SUM(P52:P56)</f>
        <v>42899.1947718437</v>
      </c>
      <c r="Q57" s="30" t="n">
        <f aca="false">SUM(Q52:Q56)</f>
        <v>43115.0575014069</v>
      </c>
      <c r="R57" s="30" t="n">
        <f aca="false">SUM(R52:R56)</f>
        <v>43162.9886688787</v>
      </c>
      <c r="S57" s="30" t="n">
        <f aca="false">SUM(S52:S56)</f>
        <v>43209.9612130011</v>
      </c>
      <c r="T57" s="30" t="n">
        <f aca="false">SUM(T52:T56)</f>
        <v>43034.1476812411</v>
      </c>
      <c r="U57" s="30" t="n">
        <f aca="false">SUM(U52:U56)</f>
        <v>43247.3113526163</v>
      </c>
      <c r="V57" s="30" t="n">
        <f aca="false">SUM(V52:V56)</f>
        <v>43292.597443064</v>
      </c>
      <c r="W57" s="30" t="n">
        <f aca="false">SUM(W52:W56)</f>
        <v>43336.9778117027</v>
      </c>
      <c r="X57" s="30" t="n">
        <f aca="false">SUM(X52:X56)</f>
        <v>43380.4705729686</v>
      </c>
      <c r="Y57" s="30" t="n">
        <f aca="false">SUM(Y52:Y56)</f>
        <v>43423.0934790093</v>
      </c>
      <c r="Z57" s="30" t="n">
        <f aca="false">SUM(Z52:Z56)</f>
        <v>43464.8639269291</v>
      </c>
      <c r="AA57" s="30" t="n">
        <f aca="false">SUM(AA52:AA56)</f>
        <v>43505.7989658905</v>
      </c>
      <c r="AB57" s="30" t="n">
        <f aca="false">SUM(AB52:AB56)</f>
        <v>43545.9153040727</v>
      </c>
      <c r="AC57" s="30" t="n">
        <f aca="false">SUM(AC52:AC56)</f>
        <v>43585.2293154912</v>
      </c>
      <c r="AD57" s="30" t="n">
        <f aca="false">SUM(AD52:AD56)</f>
        <v>43623.7570466814</v>
      </c>
      <c r="AE57" s="30" t="n">
        <f aca="false">SUM(AE52:AE56)</f>
        <v>43661.5142232478</v>
      </c>
      <c r="AF57" s="30" t="n">
        <f aca="false">SUM(AF52:AF56)</f>
        <v>43698.5162562828</v>
      </c>
      <c r="AG57" s="30" t="n">
        <f aca="false">SUM(AG52:AG56)</f>
        <v>43734.7782486572</v>
      </c>
      <c r="AH57" s="30" t="n">
        <f aca="false">SUM(AH52:AH56)</f>
        <v>43770.315001184</v>
      </c>
      <c r="AI57" s="30" t="n">
        <f aca="false">SUM(AI52:AI56)</f>
        <v>43805.1410186603</v>
      </c>
      <c r="AJ57" s="30" t="n">
        <f aca="false">SUM(AJ52:AJ56)</f>
        <v>44061.1171407871</v>
      </c>
      <c r="AK57" s="30" t="n">
        <f aca="false">SUM(AK52:AK56)</f>
        <v>43926.5128079714</v>
      </c>
    </row>
    <row r="58" customFormat="false" ht="15" hidden="false" customHeight="true" outlineLevel="0" collapsed="false">
      <c r="A58" s="23" t="s">
        <v>291</v>
      </c>
      <c r="B58" s="31" t="n">
        <f aca="false">B50-B57</f>
        <v>-59000</v>
      </c>
      <c r="C58" s="31" t="n">
        <f aca="false">C50-C57</f>
        <v>-59000</v>
      </c>
      <c r="D58" s="31" t="n">
        <f aca="false">D50-D57</f>
        <v>-59000</v>
      </c>
      <c r="E58" s="31" t="n">
        <f aca="false">E50-E57</f>
        <v>-59043.2</v>
      </c>
      <c r="F58" s="31" t="n">
        <f aca="false">F50-F57</f>
        <v>-59000</v>
      </c>
      <c r="G58" s="31" t="n">
        <f aca="false">G50-G57</f>
        <v>-47797.159125</v>
      </c>
      <c r="H58" s="31" t="n">
        <f aca="false">H50-H57</f>
        <v>-57787.935885</v>
      </c>
      <c r="I58" s="31" t="n">
        <f aca="false">I50-I57</f>
        <v>-46595.53070105</v>
      </c>
      <c r="J58" s="31" t="n">
        <f aca="false">J50-J57</f>
        <v>-45353.733195104</v>
      </c>
      <c r="K58" s="31" t="n">
        <f aca="false">K50-K57</f>
        <v>-55421.9088824519</v>
      </c>
      <c r="L58" s="31" t="n">
        <f aca="false">L50-L57</f>
        <v>-44309.4582791279</v>
      </c>
      <c r="M58" s="31" t="n">
        <f aca="false">M50-M57</f>
        <v>-54317.0870966203</v>
      </c>
      <c r="N58" s="31" t="n">
        <f aca="false">N50-N57</f>
        <v>-43194.0988884379</v>
      </c>
      <c r="O58" s="31" t="n">
        <f aca="false">O50-O57</f>
        <v>-42020.3300187442</v>
      </c>
      <c r="P58" s="31" t="n">
        <f aca="false">P50-P57</f>
        <v>-52198.3737696193</v>
      </c>
      <c r="Q58" s="31" t="n">
        <f aca="false">Q50-Q57</f>
        <v>-41108.0578685519</v>
      </c>
      <c r="R58" s="31" t="n">
        <f aca="false">R50-R57</f>
        <v>-39890.4738192559</v>
      </c>
      <c r="S58" s="31" t="n">
        <f aca="false">S50-S57</f>
        <v>-38907.4098191207</v>
      </c>
      <c r="T58" s="31" t="n">
        <f aca="false">T50-T57</f>
        <v>-49094.8100145633</v>
      </c>
      <c r="U58" s="31" t="n">
        <f aca="false">U50-U57</f>
        <v>-38066.5653885971</v>
      </c>
      <c r="V58" s="31" t="n">
        <f aca="false">V50-V57</f>
        <v>-36953.0111889001</v>
      </c>
      <c r="W58" s="31" t="n">
        <f aca="false">W50-W57</f>
        <v>-35986.3604413721</v>
      </c>
      <c r="X58" s="31" t="n">
        <f aca="false">X50-X57</f>
        <v>-34986.1407493697</v>
      </c>
      <c r="Y58" s="31" t="n">
        <f aca="false">Y50-Y57</f>
        <v>-34005.9254512073</v>
      </c>
      <c r="Z58" s="31" t="n">
        <f aca="false">Z50-Z57</f>
        <v>-33045.3144590081</v>
      </c>
      <c r="AA58" s="31" t="n">
        <f aca="false">AA50-AA57</f>
        <v>-32103.915686653</v>
      </c>
      <c r="AB58" s="31" t="n">
        <f aca="false">AB50-AB57</f>
        <v>-31181.3448897449</v>
      </c>
      <c r="AC58" s="31" t="n">
        <f aca="false">AC50-AC57</f>
        <v>-30277.225508775</v>
      </c>
      <c r="AD58" s="31" t="n">
        <f aca="false">AD50-AD57</f>
        <v>-29391.1885154245</v>
      </c>
      <c r="AE58" s="31" t="n">
        <f aca="false">AE50-AE57</f>
        <v>-28522.872261941</v>
      </c>
      <c r="AF58" s="31" t="n">
        <f aca="false">AF50-AF57</f>
        <v>-27671.9223335272</v>
      </c>
      <c r="AG58" s="31" t="n">
        <f aca="false">AG50-AG57</f>
        <v>-26837.9914036817</v>
      </c>
      <c r="AH58" s="31" t="n">
        <f aca="false">AH50-AH57</f>
        <v>-42063.939092433</v>
      </c>
      <c r="AI58" s="31" t="n">
        <f aca="false">AI50-AI57</f>
        <v>-41219.8318274094</v>
      </c>
      <c r="AJ58" s="31" t="n">
        <f aca="false">AJ50-AJ57</f>
        <v>-29188.9018326862</v>
      </c>
      <c r="AK58" s="31" t="n">
        <f aca="false">AK50-AK57</f>
        <v>-38453.6872553575</v>
      </c>
    </row>
    <row r="59" customFormat="false" ht="15" hidden="false" customHeight="true" outlineLevel="0" collapsed="false">
      <c r="A59" s="25" t="s">
        <v>292</v>
      </c>
      <c r="B59" s="30" t="n">
        <f aca="false">MAX(0,B58)*Inputs!$B$15</f>
        <v>0</v>
      </c>
      <c r="C59" s="30" t="n">
        <f aca="false">MAX(0,C58)*Inputs!$B$15</f>
        <v>0</v>
      </c>
      <c r="D59" s="30" t="n">
        <f aca="false">MAX(0,D58)*Inputs!$B$15</f>
        <v>0</v>
      </c>
      <c r="E59" s="30" t="n">
        <f aca="false">MAX(0,E58)*Inputs!$B$15</f>
        <v>0</v>
      </c>
      <c r="F59" s="30" t="n">
        <f aca="false">MAX(0,F58)*Inputs!$B$15</f>
        <v>0</v>
      </c>
      <c r="G59" s="30" t="n">
        <f aca="false">MAX(0,G58)*Inputs!$B$15</f>
        <v>0</v>
      </c>
      <c r="H59" s="30" t="n">
        <f aca="false">MAX(0,H58)*Inputs!$B$15</f>
        <v>0</v>
      </c>
      <c r="I59" s="30" t="n">
        <f aca="false">MAX(0,I58)*Inputs!$B$15</f>
        <v>0</v>
      </c>
      <c r="J59" s="30" t="n">
        <f aca="false">MAX(0,J58)*Inputs!$B$15</f>
        <v>0</v>
      </c>
      <c r="K59" s="30" t="n">
        <f aca="false">MAX(0,K58)*Inputs!$B$15</f>
        <v>0</v>
      </c>
      <c r="L59" s="30" t="n">
        <f aca="false">MAX(0,L58)*Inputs!$B$15</f>
        <v>0</v>
      </c>
      <c r="M59" s="30" t="n">
        <f aca="false">MAX(0,M58)*Inputs!$B$15</f>
        <v>0</v>
      </c>
      <c r="N59" s="30" t="n">
        <f aca="false">MAX(0,N58)*Inputs!$B$15</f>
        <v>0</v>
      </c>
      <c r="O59" s="30" t="n">
        <f aca="false">MAX(0,O58)*Inputs!$B$15</f>
        <v>0</v>
      </c>
      <c r="P59" s="30" t="n">
        <f aca="false">MAX(0,P58)*Inputs!$B$15</f>
        <v>0</v>
      </c>
      <c r="Q59" s="30" t="n">
        <f aca="false">MAX(0,Q58)*Inputs!$B$15</f>
        <v>0</v>
      </c>
      <c r="R59" s="30" t="n">
        <f aca="false">MAX(0,R58)*Inputs!$B$15</f>
        <v>0</v>
      </c>
      <c r="S59" s="30" t="n">
        <f aca="false">MAX(0,S58)*Inputs!$B$15</f>
        <v>0</v>
      </c>
      <c r="T59" s="30" t="n">
        <f aca="false">MAX(0,T58)*Inputs!$B$15</f>
        <v>0</v>
      </c>
      <c r="U59" s="30" t="n">
        <f aca="false">MAX(0,U58)*Inputs!$B$15</f>
        <v>0</v>
      </c>
      <c r="V59" s="30" t="n">
        <f aca="false">MAX(0,V58)*Inputs!$B$15</f>
        <v>0</v>
      </c>
      <c r="W59" s="30" t="n">
        <f aca="false">MAX(0,W58)*Inputs!$B$15</f>
        <v>0</v>
      </c>
      <c r="X59" s="30" t="n">
        <f aca="false">MAX(0,X58)*Inputs!$B$15</f>
        <v>0</v>
      </c>
      <c r="Y59" s="30" t="n">
        <f aca="false">MAX(0,Y58)*Inputs!$B$15</f>
        <v>0</v>
      </c>
      <c r="Z59" s="30" t="n">
        <f aca="false">MAX(0,Z58)*Inputs!$B$15</f>
        <v>0</v>
      </c>
      <c r="AA59" s="30" t="n">
        <f aca="false">MAX(0,AA58)*Inputs!$B$15</f>
        <v>0</v>
      </c>
      <c r="AB59" s="30" t="n">
        <f aca="false">MAX(0,AB58)*Inputs!$B$15</f>
        <v>0</v>
      </c>
      <c r="AC59" s="30" t="n">
        <f aca="false">MAX(0,AC58)*Inputs!$B$15</f>
        <v>0</v>
      </c>
      <c r="AD59" s="30" t="n">
        <f aca="false">MAX(0,AD58)*Inputs!$B$15</f>
        <v>0</v>
      </c>
      <c r="AE59" s="30" t="n">
        <f aca="false">MAX(0,AE58)*Inputs!$B$15</f>
        <v>0</v>
      </c>
      <c r="AF59" s="30" t="n">
        <f aca="false">MAX(0,AF58)*Inputs!$B$15</f>
        <v>0</v>
      </c>
      <c r="AG59" s="30" t="n">
        <f aca="false">MAX(0,AG58)*Inputs!$B$15</f>
        <v>0</v>
      </c>
      <c r="AH59" s="30" t="n">
        <f aca="false">MAX(0,AH58)*Inputs!$B$15</f>
        <v>0</v>
      </c>
      <c r="AI59" s="30" t="n">
        <f aca="false">MAX(0,AI58)*Inputs!$B$15</f>
        <v>0</v>
      </c>
      <c r="AJ59" s="30" t="n">
        <f aca="false">MAX(0,AJ58)*Inputs!$B$15</f>
        <v>0</v>
      </c>
      <c r="AK59" s="30" t="n">
        <f aca="false">MAX(0,AK58)*Inputs!$B$15</f>
        <v>0</v>
      </c>
    </row>
    <row r="60" customFormat="false" ht="15" hidden="false" customHeight="true" outlineLevel="0" collapsed="false">
      <c r="A60" s="25" t="s">
        <v>293</v>
      </c>
      <c r="B60" s="30" t="n">
        <f aca="false">B49+B57-B56</f>
        <v>59000</v>
      </c>
      <c r="C60" s="30" t="n">
        <f aca="false">C49+C57-C56</f>
        <v>59000</v>
      </c>
      <c r="D60" s="30" t="n">
        <f aca="false">D49+D57-D56</f>
        <v>59000</v>
      </c>
      <c r="E60" s="30" t="n">
        <f aca="false">E49+E57-E56</f>
        <v>59043.2</v>
      </c>
      <c r="F60" s="30" t="n">
        <f aca="false">F49+F57-F56</f>
        <v>59000</v>
      </c>
      <c r="G60" s="30" t="n">
        <f aca="false">G49+G57-G56</f>
        <v>59290.2</v>
      </c>
      <c r="H60" s="30" t="n">
        <f aca="false">H49+H57-H56</f>
        <v>59527.32</v>
      </c>
      <c r="I60" s="30" t="n">
        <f aca="false">I49+I57-I56</f>
        <v>59793.16800875</v>
      </c>
      <c r="J60" s="30" t="n">
        <f aca="false">J49+J57-J56</f>
        <v>60256.66268915</v>
      </c>
      <c r="K60" s="30" t="n">
        <f aca="false">K49+K57-K56</f>
        <v>60502.983844117</v>
      </c>
      <c r="L60" s="30" t="n">
        <f aca="false">L49+L57-L56</f>
        <v>60781.9526165597</v>
      </c>
      <c r="M60" s="30" t="n">
        <f aca="false">M49+M57-M56</f>
        <v>60936.3356048035</v>
      </c>
      <c r="N60" s="30" t="n">
        <f aca="false">N49+N57-N56</f>
        <v>61174.0033014574</v>
      </c>
      <c r="O60" s="30" t="n">
        <f aca="false">O49+O57-O56</f>
        <v>61609.8812760033</v>
      </c>
      <c r="P60" s="30" t="n">
        <f aca="false">P49+P57-P56</f>
        <v>61872.3380592332</v>
      </c>
      <c r="Q60" s="30" t="n">
        <f aca="false">Q49+Q57-Q56</f>
        <v>62081.5837473735</v>
      </c>
      <c r="R60" s="30" t="n">
        <f aca="false">R49+R57-R56</f>
        <v>62413.7741130011</v>
      </c>
      <c r="S60" s="30" t="n">
        <f aca="false">S49+S57-S56</f>
        <v>62949.489039491</v>
      </c>
      <c r="T60" s="30" t="n">
        <f aca="false">T49+T57-T56</f>
        <v>63132.2517080262</v>
      </c>
      <c r="U60" s="30" t="n">
        <f aca="false">U49+U57-U56</f>
        <v>63316.2991231907</v>
      </c>
      <c r="V60" s="30" t="n">
        <f aca="false">V49+V57-V56</f>
        <v>63666.9951813019</v>
      </c>
      <c r="W60" s="30" t="n">
        <f aca="false">W49+W57-W56</f>
        <v>64135.3096864258</v>
      </c>
      <c r="X60" s="30" t="n">
        <f aca="false">X49+X57-X56</f>
        <v>64541.3559420223</v>
      </c>
      <c r="Y60" s="30" t="n">
        <f aca="false">Y49+Y57-Y56</f>
        <v>64939.2812725069</v>
      </c>
      <c r="Z60" s="30" t="n">
        <f aca="false">Z49+Z57-Z56</f>
        <v>65329.2480963817</v>
      </c>
      <c r="AA60" s="30" t="n">
        <f aca="false">AA49+AA57-AA56</f>
        <v>65711.4155837791</v>
      </c>
      <c r="AB60" s="30" t="n">
        <f aca="false">AB49+AB57-AB56</f>
        <v>66085.9397214285</v>
      </c>
      <c r="AC60" s="30" t="n">
        <f aca="false">AC49+AC57-AC56</f>
        <v>66452.9733763249</v>
      </c>
      <c r="AD60" s="30" t="n">
        <f aca="false">AD49+AD57-AD56</f>
        <v>66812.6663581235</v>
      </c>
      <c r="AE60" s="30" t="n">
        <f aca="false">AE49+AE57-AE56</f>
        <v>67165.165480286</v>
      </c>
      <c r="AF60" s="30" t="n">
        <f aca="false">AF49+AF57-AF56</f>
        <v>67510.6146200053</v>
      </c>
      <c r="AG60" s="30" t="n">
        <f aca="false">AG49+AG57-AG56</f>
        <v>67849.1547769302</v>
      </c>
      <c r="AH60" s="30" t="n">
        <f aca="false">AH49+AH57-AH56</f>
        <v>84224.1241307166</v>
      </c>
      <c r="AI60" s="30" t="n">
        <f aca="false">AI49+AI57-AI56</f>
        <v>84506.0580974272</v>
      </c>
      <c r="AJ60" s="30" t="n">
        <f aca="false">AJ49+AJ57-AJ56</f>
        <v>85071.6893848037</v>
      </c>
      <c r="AK60" s="30" t="n">
        <f aca="false">AK49+AK57-AK56</f>
        <v>85664.2680464326</v>
      </c>
    </row>
    <row r="61" customFormat="false" ht="15" hidden="false" customHeight="true" outlineLevel="0" collapsed="false">
      <c r="A61" s="25" t="s">
        <v>294</v>
      </c>
      <c r="B61" s="30" t="n">
        <f aca="false">B30*B38*Cases!$B$26</f>
        <v>0</v>
      </c>
      <c r="C61" s="30" t="n">
        <f aca="false">C30*C38*Cases!$B$26</f>
        <v>0</v>
      </c>
      <c r="D61" s="30" t="n">
        <f aca="false">D30*D38*Cases!$B$26</f>
        <v>0</v>
      </c>
      <c r="E61" s="30" t="n">
        <f aca="false">E30*E38*Cases!$B$26</f>
        <v>4320</v>
      </c>
      <c r="F61" s="30" t="n">
        <f aca="false">F30*F38*Cases!$B$26</f>
        <v>0</v>
      </c>
      <c r="G61" s="30" t="n">
        <f aca="false">G30*G38*Cases!$B$26</f>
        <v>4320</v>
      </c>
      <c r="H61" s="30" t="n">
        <f aca="false">H30*H38*Cases!$B$26</f>
        <v>4320</v>
      </c>
      <c r="I61" s="30" t="n">
        <f aca="false">I30*I38*Cases!$B$26</f>
        <v>0</v>
      </c>
      <c r="J61" s="30" t="n">
        <f aca="false">J30*J38*Cases!$B$26</f>
        <v>4320</v>
      </c>
      <c r="K61" s="30" t="n">
        <f aca="false">K30*K38*Cases!$B$26</f>
        <v>0</v>
      </c>
      <c r="L61" s="30" t="n">
        <f aca="false">L30*L38*Cases!$B$26</f>
        <v>4320</v>
      </c>
      <c r="M61" s="30" t="n">
        <f aca="false">M30*M38*Cases!$B$26</f>
        <v>4320</v>
      </c>
      <c r="N61" s="30" t="n">
        <f aca="false">N30*N38*Cases!$B$26</f>
        <v>0</v>
      </c>
      <c r="O61" s="30" t="n">
        <f aca="false">O30*O38*Cases!$B$26</f>
        <v>4320</v>
      </c>
      <c r="P61" s="30" t="n">
        <f aca="false">P30*P38*Cases!$B$26</f>
        <v>4320</v>
      </c>
      <c r="Q61" s="30" t="n">
        <f aca="false">Q30*Q38*Cases!$B$26</f>
        <v>4320</v>
      </c>
      <c r="R61" s="30" t="n">
        <f aca="false">R30*R38*Cases!$B$26</f>
        <v>0</v>
      </c>
      <c r="S61" s="30" t="n">
        <f aca="false">S30*S38*Cases!$B$26</f>
        <v>4320</v>
      </c>
      <c r="T61" s="30" t="n">
        <f aca="false">T30*T38*Cases!$B$26</f>
        <v>4320</v>
      </c>
      <c r="U61" s="30" t="n">
        <f aca="false">U30*U38*Cases!$B$26</f>
        <v>4320</v>
      </c>
      <c r="V61" s="30" t="n">
        <f aca="false">V30*V38*Cases!$B$26</f>
        <v>4320</v>
      </c>
      <c r="W61" s="30" t="n">
        <f aca="false">W30*W38*Cases!$B$26</f>
        <v>4320</v>
      </c>
      <c r="X61" s="30" t="n">
        <f aca="false">X30*X38*Cases!$B$26</f>
        <v>4320</v>
      </c>
      <c r="Y61" s="30" t="n">
        <f aca="false">Y30*Y38*Cases!$B$26</f>
        <v>4320</v>
      </c>
      <c r="Z61" s="30" t="n">
        <f aca="false">Z30*Z38*Cases!$B$26</f>
        <v>4320</v>
      </c>
      <c r="AA61" s="30" t="n">
        <f aca="false">AA30*AA38*Cases!$B$26</f>
        <v>4320</v>
      </c>
      <c r="AB61" s="30" t="n">
        <f aca="false">AB30*AB38*Cases!$B$26</f>
        <v>4320</v>
      </c>
      <c r="AC61" s="30" t="n">
        <f aca="false">AC30*AC38*Cases!$B$26</f>
        <v>4320</v>
      </c>
      <c r="AD61" s="30" t="n">
        <f aca="false">AD30*AD38*Cases!$B$26</f>
        <v>4320</v>
      </c>
      <c r="AE61" s="30" t="n">
        <f aca="false">AE30*AE38*Cases!$B$26</f>
        <v>4320</v>
      </c>
      <c r="AF61" s="30" t="n">
        <f aca="false">AF30*AF38*Cases!$B$26</f>
        <v>4320</v>
      </c>
      <c r="AG61" s="30" t="n">
        <f aca="false">AG30*AG38*Cases!$B$26</f>
        <v>4320</v>
      </c>
      <c r="AH61" s="30" t="n">
        <f aca="false">AH30*AH38*Cases!$B$26</f>
        <v>8640</v>
      </c>
      <c r="AI61" s="30" t="n">
        <f aca="false">AI30*AI38*Cases!$B$26</f>
        <v>4320</v>
      </c>
      <c r="AJ61" s="30" t="n">
        <f aca="false">AJ30*AJ38*Cases!$B$26</f>
        <v>4320</v>
      </c>
      <c r="AK61" s="30" t="n">
        <f aca="false">AK30*AK38*Cases!$B$26</f>
        <v>8640</v>
      </c>
    </row>
    <row r="62" customFormat="false" ht="15" hidden="false" customHeight="true" outlineLevel="0" collapsed="false">
      <c r="A62" s="25" t="s">
        <v>295</v>
      </c>
      <c r="B62" s="30" t="n">
        <f aca="false">SUM(B39:B40)+B42+B41*(1-Cases!$B$26)</f>
        <v>0</v>
      </c>
      <c r="C62" s="30" t="n">
        <f aca="false">SUM(C39:C40)+C42+C41*(1-Cases!$B$26)</f>
        <v>0</v>
      </c>
      <c r="D62" s="30" t="n">
        <f aca="false">SUM(D39:D40)+D42+D41*(1-Cases!$B$26)</f>
        <v>0</v>
      </c>
      <c r="E62" s="30" t="n">
        <f aca="false">SUM(E39:E40)+E42+E41*(1-Cases!$B$26)</f>
        <v>0</v>
      </c>
      <c r="F62" s="30" t="n">
        <f aca="false">SUM(F39:F40)+F42+F41*(1-Cases!$B$26)</f>
        <v>0</v>
      </c>
      <c r="G62" s="30" t="n">
        <f aca="false">SUM(G39:G40)+G42+G41*(1-Cases!$B$26)</f>
        <v>7394.8875</v>
      </c>
      <c r="H62" s="30" t="n">
        <f aca="false">SUM(H39:H40)+H42+H41*(1-Cases!$B$26)</f>
        <v>1793.1795</v>
      </c>
      <c r="I62" s="30" t="n">
        <f aca="false">SUM(I39:I40)+I42+I41*(1-Cases!$B$26)</f>
        <v>9152.20341</v>
      </c>
      <c r="J62" s="30" t="n">
        <f aca="false">SUM(J39:J40)+J42+J41*(1-Cases!$B$26)</f>
        <v>10910.2365918</v>
      </c>
      <c r="K62" s="30" t="n">
        <f aca="false">SUM(K39:K40)+K42+K41*(1-Cases!$B$26)</f>
        <v>5238.221609964</v>
      </c>
      <c r="L62" s="30" t="n">
        <f aca="false">SUM(L39:L40)+L42+L41*(1-Cases!$B$26)</f>
        <v>12528.3446777647</v>
      </c>
      <c r="M62" s="30" t="n">
        <f aca="false">SUM(M39:M40)+M42+M41*(1-Cases!$B$26)</f>
        <v>6823.96753420943</v>
      </c>
      <c r="N62" s="30" t="n">
        <f aca="false">SUM(N39:N40)+N42+N41*(1-Cases!$B$26)</f>
        <v>14082.3756835252</v>
      </c>
      <c r="O62" s="30" t="n">
        <f aca="false">SUM(O39:O40)+O42+O41*(1-Cases!$B$26)</f>
        <v>15741.8054198547</v>
      </c>
      <c r="P62" s="30" t="n">
        <f aca="false">SUM(P39:P40)+P42+P41*(1-Cases!$B$26)</f>
        <v>9973.15906145764</v>
      </c>
      <c r="Q62" s="30" t="n">
        <f aca="false">SUM(Q39:Q40)+Q42+Q41*(1-Cases!$B$26)</f>
        <v>17168.5833802285</v>
      </c>
      <c r="R62" s="30" t="n">
        <f aca="false">SUM(R39:R40)+R42+R41*(1-Cases!$B$26)</f>
        <v>18766.2889626239</v>
      </c>
      <c r="S62" s="30" t="n">
        <f aca="false">SUM(S39:S40)+S42+S41*(1-Cases!$B$26)</f>
        <v>20332.0404333714</v>
      </c>
      <c r="T62" s="30" t="n">
        <f aca="false">SUM(T39:T40)+T42+T41*(1-Cases!$B$26)</f>
        <v>14471.589374704</v>
      </c>
      <c r="U62" s="30" t="n">
        <f aca="false">SUM(U39:U40)+U42+U41*(1-Cases!$B$26)</f>
        <v>21577.0450872099</v>
      </c>
      <c r="V62" s="30" t="n">
        <f aca="false">SUM(V39:V40)+V42+V41*(1-Cases!$B$26)</f>
        <v>23086.5814354657</v>
      </c>
      <c r="W62" s="30" t="n">
        <f aca="false">SUM(W39:W40)+W42+W41*(1-Cases!$B$26)</f>
        <v>24565.9270567564</v>
      </c>
      <c r="X62" s="30" t="n">
        <f aca="false">SUM(X39:X40)+X42+X41*(1-Cases!$B$26)</f>
        <v>26015.6857656213</v>
      </c>
      <c r="Y62" s="30" t="n">
        <f aca="false">SUM(Y39:Y40)+Y42+Y41*(1-Cases!$B$26)</f>
        <v>27436.4493003089</v>
      </c>
      <c r="Z62" s="30" t="n">
        <f aca="false">SUM(Z39:Z40)+Z42+Z41*(1-Cases!$B$26)</f>
        <v>28828.7975643027</v>
      </c>
      <c r="AA62" s="30" t="n">
        <f aca="false">SUM(AA39:AA40)+AA42+AA41*(1-Cases!$B$26)</f>
        <v>30193.2988630166</v>
      </c>
      <c r="AB62" s="30" t="n">
        <f aca="false">SUM(AB39:AB40)+AB42+AB41*(1-Cases!$B$26)</f>
        <v>31530.5101357563</v>
      </c>
      <c r="AC62" s="30" t="n">
        <f aca="false">SUM(AC39:AC40)+AC42+AC41*(1-Cases!$B$26)</f>
        <v>32840.9771830412</v>
      </c>
      <c r="AD62" s="30" t="n">
        <f aca="false">SUM(AD39:AD40)+AD42+AD41*(1-Cases!$B$26)</f>
        <v>34125.2348893803</v>
      </c>
      <c r="AE62" s="30" t="n">
        <f aca="false">SUM(AE39:AE40)+AE42+AE41*(1-Cases!$B$26)</f>
        <v>35383.8074415927</v>
      </c>
      <c r="AF62" s="30" t="n">
        <f aca="false">SUM(AF39:AF40)+AF42+AF41*(1-Cases!$B$26)</f>
        <v>36617.2085427609</v>
      </c>
      <c r="AG62" s="30" t="n">
        <f aca="false">SUM(AG39:AG40)+AG42+AG41*(1-Cases!$B$26)</f>
        <v>37825.9416219057</v>
      </c>
      <c r="AH62" s="30" t="n">
        <f aca="false">SUM(AH39:AH40)+AH42+AH41*(1-Cases!$B$26)</f>
        <v>39010.5000394676</v>
      </c>
      <c r="AI62" s="30" t="n">
        <f aca="false">SUM(AI39:AI40)+AI42+AI41*(1-Cases!$B$26)</f>
        <v>40171.3672886782</v>
      </c>
      <c r="AJ62" s="30" t="n">
        <f aca="false">SUM(AJ39:AJ40)+AJ42+AJ41*(1-Cases!$B$26)</f>
        <v>48703.9046929046</v>
      </c>
      <c r="AK62" s="30" t="n">
        <f aca="false">SUM(AK39:AK40)+AK42+AK41*(1-Cases!$B$26)</f>
        <v>44217.0935990465</v>
      </c>
    </row>
    <row r="63" customFormat="false" ht="15" hidden="false" customHeight="true" outlineLevel="0" collapsed="false">
      <c r="A63" s="25" t="s">
        <v>296</v>
      </c>
      <c r="B63" s="30" t="n">
        <f aca="false">IF(B5&gt;Cases!$B$27,INDEX($B62:$AK62,1,MAX(1,B5-Cases!$B$27)),0)*(1-Cases!$B$28)</f>
        <v>0</v>
      </c>
      <c r="C63" s="30" t="n">
        <f aca="false">IF(C5&gt;Cases!$B$27,INDEX($B62:$AK62,1,MAX(1,C5-Cases!$B$27)),0)*(1-Cases!$B$28)</f>
        <v>0</v>
      </c>
      <c r="D63" s="30" t="n">
        <f aca="false">IF(D5&gt;Cases!$B$27,INDEX($B62:$AK62,1,MAX(1,D5-Cases!$B$27)),0)*(1-Cases!$B$28)</f>
        <v>0</v>
      </c>
      <c r="E63" s="30" t="n">
        <f aca="false">IF(E5&gt;Cases!$B$27,INDEX($B62:$AK62,1,MAX(1,E5-Cases!$B$27)),0)*(1-Cases!$B$28)</f>
        <v>0</v>
      </c>
      <c r="F63" s="30" t="n">
        <f aca="false">IF(F5&gt;Cases!$B$27,INDEX($B62:$AK62,1,MAX(1,F5-Cases!$B$27)),0)*(1-Cases!$B$28)</f>
        <v>0</v>
      </c>
      <c r="G63" s="30" t="n">
        <f aca="false">IF(G5&gt;Cases!$B$27,INDEX($B62:$AK62,1,MAX(1,G5-Cases!$B$27)),0)*(1-Cases!$B$28)</f>
        <v>0</v>
      </c>
      <c r="H63" s="30" t="n">
        <f aca="false">IF(H5&gt;Cases!$B$27,INDEX($B62:$AK62,1,MAX(1,H5-Cases!$B$27)),0)*(1-Cases!$B$28)</f>
        <v>0</v>
      </c>
      <c r="I63" s="30" t="n">
        <f aca="false">IF(I5&gt;Cases!$B$27,INDEX($B62:$AK62,1,MAX(1,I5-Cases!$B$27)),0)*(1-Cases!$B$28)</f>
        <v>7173.040875</v>
      </c>
      <c r="J63" s="30" t="n">
        <f aca="false">IF(J5&gt;Cases!$B$27,INDEX($B62:$AK62,1,MAX(1,J5-Cases!$B$27)),0)*(1-Cases!$B$28)</f>
        <v>1739.384115</v>
      </c>
      <c r="K63" s="30" t="n">
        <f aca="false">IF(K5&gt;Cases!$B$27,INDEX($B62:$AK62,1,MAX(1,K5-Cases!$B$27)),0)*(1-Cases!$B$28)</f>
        <v>8877.6373077</v>
      </c>
      <c r="L63" s="30" t="n">
        <f aca="false">IF(L5&gt;Cases!$B$27,INDEX($B62:$AK62,1,MAX(1,L5-Cases!$B$27)),0)*(1-Cases!$B$28)</f>
        <v>10582.929494046</v>
      </c>
      <c r="M63" s="30" t="n">
        <f aca="false">IF(M5&gt;Cases!$B$27,INDEX($B62:$AK62,1,MAX(1,M5-Cases!$B$27)),0)*(1-Cases!$B$28)</f>
        <v>5081.07496166508</v>
      </c>
      <c r="N63" s="30" t="n">
        <f aca="false">IF(N5&gt;Cases!$B$27,INDEX($B62:$AK62,1,MAX(1,N5-Cases!$B$27)),0)*(1-Cases!$B$28)</f>
        <v>12152.4943374318</v>
      </c>
      <c r="O63" s="30" t="n">
        <f aca="false">IF(O5&gt;Cases!$B$27,INDEX($B62:$AK62,1,MAX(1,O5-Cases!$B$27)),0)*(1-Cases!$B$28)</f>
        <v>6619.24850818314</v>
      </c>
      <c r="P63" s="30" t="n">
        <f aca="false">IF(P5&gt;Cases!$B$27,INDEX($B62:$AK62,1,MAX(1,P5-Cases!$B$27)),0)*(1-Cases!$B$28)</f>
        <v>13659.9044130195</v>
      </c>
      <c r="Q63" s="30" t="n">
        <f aca="false">IF(Q5&gt;Cases!$B$27,INDEX($B62:$AK62,1,MAX(1,Q5-Cases!$B$27)),0)*(1-Cases!$B$28)</f>
        <v>15269.5512572591</v>
      </c>
      <c r="R63" s="30" t="n">
        <f aca="false">IF(R5&gt;Cases!$B$27,INDEX($B62:$AK62,1,MAX(1,R5-Cases!$B$27)),0)*(1-Cases!$B$28)</f>
        <v>9673.96428961391</v>
      </c>
      <c r="S63" s="30" t="n">
        <f aca="false">IF(S5&gt;Cases!$B$27,INDEX($B62:$AK62,1,MAX(1,S5-Cases!$B$27)),0)*(1-Cases!$B$28)</f>
        <v>16653.5258788216</v>
      </c>
      <c r="T63" s="30" t="n">
        <f aca="false">IF(T5&gt;Cases!$B$27,INDEX($B62:$AK62,1,MAX(1,T5-Cases!$B$27)),0)*(1-Cases!$B$28)</f>
        <v>18203.3002937452</v>
      </c>
      <c r="U63" s="30" t="n">
        <f aca="false">IF(U5&gt;Cases!$B$27,INDEX($B62:$AK62,1,MAX(1,U5-Cases!$B$27)),0)*(1-Cases!$B$28)</f>
        <v>19722.0792203703</v>
      </c>
      <c r="V63" s="30" t="n">
        <f aca="false">IF(V5&gt;Cases!$B$27,INDEX($B62:$AK62,1,MAX(1,V5-Cases!$B$27)),0)*(1-Cases!$B$28)</f>
        <v>14037.4416934629</v>
      </c>
      <c r="W63" s="30" t="n">
        <f aca="false">IF(W5&gt;Cases!$B$27,INDEX($B62:$AK62,1,MAX(1,W5-Cases!$B$27)),0)*(1-Cases!$B$28)</f>
        <v>20929.7337345936</v>
      </c>
      <c r="X63" s="30" t="n">
        <f aca="false">IF(X5&gt;Cases!$B$27,INDEX($B62:$AK62,1,MAX(1,X5-Cases!$B$27)),0)*(1-Cases!$B$28)</f>
        <v>22393.9839924018</v>
      </c>
      <c r="Y63" s="30" t="n">
        <f aca="false">IF(Y5&gt;Cases!$B$27,INDEX($B62:$AK62,1,MAX(1,Y5-Cases!$B$27)),0)*(1-Cases!$B$28)</f>
        <v>23828.9492450537</v>
      </c>
      <c r="Z63" s="30" t="n">
        <f aca="false">IF(Z5&gt;Cases!$B$27,INDEX($B62:$AK62,1,MAX(1,Z5-Cases!$B$27)),0)*(1-Cases!$B$28)</f>
        <v>25235.2151926526</v>
      </c>
      <c r="AA63" s="30" t="n">
        <f aca="false">IF(AA5&gt;Cases!$B$27,INDEX($B62:$AK62,1,MAX(1,AA5-Cases!$B$27)),0)*(1-Cases!$B$28)</f>
        <v>26613.3558212996</v>
      </c>
      <c r="AB63" s="30" t="n">
        <f aca="false">IF(AB5&gt;Cases!$B$27,INDEX($B62:$AK62,1,MAX(1,AB5-Cases!$B$27)),0)*(1-Cases!$B$28)</f>
        <v>27963.9336373736</v>
      </c>
      <c r="AC63" s="30" t="n">
        <f aca="false">IF(AC5&gt;Cases!$B$27,INDEX($B62:$AK62,1,MAX(1,AC5-Cases!$B$27)),0)*(1-Cases!$B$28)</f>
        <v>29287.4998971261</v>
      </c>
      <c r="AD63" s="30" t="n">
        <f aca="false">IF(AD5&gt;Cases!$B$27,INDEX($B62:$AK62,1,MAX(1,AD5-Cases!$B$27)),0)*(1-Cases!$B$28)</f>
        <v>30584.5948316836</v>
      </c>
      <c r="AE63" s="30" t="n">
        <f aca="false">IF(AE5&gt;Cases!$B$27,INDEX($B62:$AK62,1,MAX(1,AE5-Cases!$B$27)),0)*(1-Cases!$B$28)</f>
        <v>31855.7478675499</v>
      </c>
      <c r="AF63" s="30" t="n">
        <f aca="false">IF(AF5&gt;Cases!$B$27,INDEX($B62:$AK62,1,MAX(1,AF5-Cases!$B$27)),0)*(1-Cases!$B$28)</f>
        <v>33101.4778426989</v>
      </c>
      <c r="AG63" s="30" t="n">
        <f aca="false">IF(AG5&gt;Cases!$B$27,INDEX($B62:$AK62,1,MAX(1,AG5-Cases!$B$27)),0)*(1-Cases!$B$28)</f>
        <v>34322.293218345</v>
      </c>
      <c r="AH63" s="30" t="n">
        <f aca="false">IF(AH5&gt;Cases!$B$27,INDEX($B62:$AK62,1,MAX(1,AH5-Cases!$B$27)),0)*(1-Cases!$B$28)</f>
        <v>35518.6922864781</v>
      </c>
      <c r="AI63" s="30" t="n">
        <f aca="false">IF(AI5&gt;Cases!$B$27,INDEX($B62:$AK62,1,MAX(1,AI5-Cases!$B$27)),0)*(1-Cases!$B$28)</f>
        <v>36691.1633732485</v>
      </c>
      <c r="AJ63" s="30" t="n">
        <f aca="false">IF(AJ5&gt;Cases!$B$27,INDEX($B62:$AK62,1,MAX(1,AJ5-Cases!$B$27)),0)*(1-Cases!$B$28)</f>
        <v>37840.1850382835</v>
      </c>
      <c r="AK63" s="30" t="n">
        <f aca="false">IF(AK5&gt;Cases!$B$27,INDEX($B62:$AK62,1,MAX(1,AK5-Cases!$B$27)),0)*(1-Cases!$B$28)</f>
        <v>38966.2262700179</v>
      </c>
    </row>
    <row r="64" customFormat="false" ht="15" hidden="false" customHeight="true" outlineLevel="0" collapsed="false">
      <c r="A64" s="23" t="s">
        <v>297</v>
      </c>
      <c r="B64" s="31" t="n">
        <f aca="false">SUM(B61:B61,B63)</f>
        <v>0</v>
      </c>
      <c r="C64" s="31" t="n">
        <f aca="false">SUM(C61:C61,C63)</f>
        <v>0</v>
      </c>
      <c r="D64" s="31" t="n">
        <f aca="false">SUM(D61:D61,D63)</f>
        <v>0</v>
      </c>
      <c r="E64" s="31" t="n">
        <f aca="false">SUM(E61:E61,E63)</f>
        <v>4320</v>
      </c>
      <c r="F64" s="31" t="n">
        <f aca="false">SUM(F61:F61,F63)</f>
        <v>0</v>
      </c>
      <c r="G64" s="31" t="n">
        <f aca="false">SUM(G61:G61,G63)</f>
        <v>4320</v>
      </c>
      <c r="H64" s="31" t="n">
        <f aca="false">SUM(H61:H61,H63)</f>
        <v>4320</v>
      </c>
      <c r="I64" s="31" t="n">
        <f aca="false">SUM(I61:I61,I63)</f>
        <v>7173.040875</v>
      </c>
      <c r="J64" s="31" t="n">
        <f aca="false">SUM(J61:J61,J63)</f>
        <v>6059.384115</v>
      </c>
      <c r="K64" s="31" t="n">
        <f aca="false">SUM(K61:K61,K63)</f>
        <v>8877.6373077</v>
      </c>
      <c r="L64" s="31" t="n">
        <f aca="false">SUM(L61:L61,L63)</f>
        <v>14902.929494046</v>
      </c>
      <c r="M64" s="31" t="n">
        <f aca="false">SUM(M61:M61,M63)</f>
        <v>9401.07496166508</v>
      </c>
      <c r="N64" s="31" t="n">
        <f aca="false">SUM(N61:N61,N63)</f>
        <v>12152.4943374318</v>
      </c>
      <c r="O64" s="31" t="n">
        <f aca="false">SUM(O61:O61,O63)</f>
        <v>10939.2485081831</v>
      </c>
      <c r="P64" s="31" t="n">
        <f aca="false">SUM(P61:P61,P63)</f>
        <v>17979.9044130195</v>
      </c>
      <c r="Q64" s="31" t="n">
        <f aca="false">SUM(Q61:Q61,Q63)</f>
        <v>19589.5512572591</v>
      </c>
      <c r="R64" s="31" t="n">
        <f aca="false">SUM(R61:R61,R63)</f>
        <v>9673.96428961391</v>
      </c>
      <c r="S64" s="31" t="n">
        <f aca="false">SUM(S61:S61,S63)</f>
        <v>20973.5258788216</v>
      </c>
      <c r="T64" s="31" t="n">
        <f aca="false">SUM(T61:T61,T63)</f>
        <v>22523.3002937452</v>
      </c>
      <c r="U64" s="31" t="n">
        <f aca="false">SUM(U61:U61,U63)</f>
        <v>24042.0792203703</v>
      </c>
      <c r="V64" s="31" t="n">
        <f aca="false">SUM(V61:V61,V63)</f>
        <v>18357.4416934629</v>
      </c>
      <c r="W64" s="31" t="n">
        <f aca="false">SUM(W61:W61,W63)</f>
        <v>25249.7337345936</v>
      </c>
      <c r="X64" s="31" t="n">
        <f aca="false">SUM(X61:X61,X63)</f>
        <v>26713.9839924018</v>
      </c>
      <c r="Y64" s="31" t="n">
        <f aca="false">SUM(Y61:Y61,Y63)</f>
        <v>28148.9492450537</v>
      </c>
      <c r="Z64" s="31" t="n">
        <f aca="false">SUM(Z61:Z61,Z63)</f>
        <v>29555.2151926526</v>
      </c>
      <c r="AA64" s="31" t="n">
        <f aca="false">SUM(AA61:AA61,AA63)</f>
        <v>30933.3558212996</v>
      </c>
      <c r="AB64" s="31" t="n">
        <f aca="false">SUM(AB61:AB61,AB63)</f>
        <v>32283.9336373736</v>
      </c>
      <c r="AC64" s="31" t="n">
        <f aca="false">SUM(AC61:AC61,AC63)</f>
        <v>33607.4998971261</v>
      </c>
      <c r="AD64" s="31" t="n">
        <f aca="false">SUM(AD61:AD61,AD63)</f>
        <v>34904.5948316836</v>
      </c>
      <c r="AE64" s="31" t="n">
        <f aca="false">SUM(AE61:AE61,AE63)</f>
        <v>36175.7478675499</v>
      </c>
      <c r="AF64" s="31" t="n">
        <f aca="false">SUM(AF61:AF61,AF63)</f>
        <v>37421.4778426989</v>
      </c>
      <c r="AG64" s="31" t="n">
        <f aca="false">SUM(AG61:AG61,AG63)</f>
        <v>38642.293218345</v>
      </c>
      <c r="AH64" s="31" t="n">
        <f aca="false">SUM(AH61:AH61,AH63)</f>
        <v>44158.6922864781</v>
      </c>
      <c r="AI64" s="31" t="n">
        <f aca="false">SUM(AI61:AI61,AI63)</f>
        <v>41011.1633732485</v>
      </c>
      <c r="AJ64" s="31" t="n">
        <f aca="false">SUM(AJ61:AJ61,AJ63)</f>
        <v>42160.1850382835</v>
      </c>
      <c r="AK64" s="31" t="n">
        <f aca="false">SUM(AK61:AK61,AK63)</f>
        <v>47606.2262700179</v>
      </c>
    </row>
    <row r="65" customFormat="false" ht="15" hidden="false" customHeight="true" outlineLevel="0" collapsed="false">
      <c r="A65" s="25" t="s">
        <v>298</v>
      </c>
      <c r="B65" s="30" t="n">
        <f aca="false">0+B62*(1-Cases!$B$28)-B63</f>
        <v>0</v>
      </c>
      <c r="C65" s="30" t="n">
        <f aca="false">B65+C62*(1-Cases!$B$28)-C63</f>
        <v>0</v>
      </c>
      <c r="D65" s="30" t="n">
        <f aca="false">C65+D62*(1-Cases!$B$28)-D63</f>
        <v>0</v>
      </c>
      <c r="E65" s="30" t="n">
        <f aca="false">D65+E62*(1-Cases!$B$28)-E63</f>
        <v>0</v>
      </c>
      <c r="F65" s="30" t="n">
        <f aca="false">E65+F62*(1-Cases!$B$28)-F63</f>
        <v>0</v>
      </c>
      <c r="G65" s="30" t="n">
        <f aca="false">F65+G62*(1-Cases!$B$28)-G63</f>
        <v>7173.040875</v>
      </c>
      <c r="H65" s="30" t="n">
        <f aca="false">G65+H62*(1-Cases!$B$28)-H63</f>
        <v>8912.42499</v>
      </c>
      <c r="I65" s="30" t="n">
        <f aca="false">H65+I62*(1-Cases!$B$28)-I63</f>
        <v>10617.0214227</v>
      </c>
      <c r="J65" s="30" t="n">
        <f aca="false">I65+J62*(1-Cases!$B$28)-J63</f>
        <v>19460.566801746</v>
      </c>
      <c r="K65" s="30" t="n">
        <f aca="false">J65+K62*(1-Cases!$B$28)-K63</f>
        <v>15664.0044557111</v>
      </c>
      <c r="L65" s="30" t="n">
        <f aca="false">K65+L62*(1-Cases!$B$28)-L63</f>
        <v>17233.5692990969</v>
      </c>
      <c r="M65" s="30" t="n">
        <f aca="false">L65+M62*(1-Cases!$B$28)-M63</f>
        <v>18771.7428456149</v>
      </c>
      <c r="N65" s="30" t="n">
        <f aca="false">M65+N62*(1-Cases!$B$28)-N63</f>
        <v>20279.1529212026</v>
      </c>
      <c r="O65" s="30" t="n">
        <f aca="false">N65+O62*(1-Cases!$B$28)-O63</f>
        <v>28929.4556702786</v>
      </c>
      <c r="P65" s="30" t="n">
        <f aca="false">O65+P62*(1-Cases!$B$28)-P63</f>
        <v>24943.515546873</v>
      </c>
      <c r="Q65" s="30" t="n">
        <f aca="false">P65+Q62*(1-Cases!$B$28)-Q63</f>
        <v>26327.4901684355</v>
      </c>
      <c r="R65" s="30" t="n">
        <f aca="false">Q65+R62*(1-Cases!$B$28)-R63</f>
        <v>34856.8261725668</v>
      </c>
      <c r="S65" s="30" t="n">
        <f aca="false">R65+S62*(1-Cases!$B$28)-S63</f>
        <v>37925.3795141155</v>
      </c>
      <c r="T65" s="30" t="n">
        <f aca="false">S65+T62*(1-Cases!$B$28)-T63</f>
        <v>33759.5209138332</v>
      </c>
      <c r="U65" s="30" t="n">
        <f aca="false">T65+U62*(1-Cases!$B$28)-U63</f>
        <v>34967.1754280565</v>
      </c>
      <c r="V65" s="30" t="n">
        <f aca="false">U65+V62*(1-Cases!$B$28)-V63</f>
        <v>43323.7177269954</v>
      </c>
      <c r="W65" s="30" t="n">
        <f aca="false">V65+W62*(1-Cases!$B$28)-W63</f>
        <v>46222.9332374555</v>
      </c>
      <c r="X65" s="30" t="n">
        <f aca="false">W65+X62*(1-Cases!$B$28)-X63</f>
        <v>49064.1644377064</v>
      </c>
      <c r="Y65" s="30" t="n">
        <f aca="false">X65+Y62*(1-Cases!$B$28)-Y63</f>
        <v>51848.5710139523</v>
      </c>
      <c r="Z65" s="30" t="n">
        <f aca="false">Y65+Z62*(1-Cases!$B$28)-Z63</f>
        <v>54577.2894586732</v>
      </c>
      <c r="AA65" s="30" t="n">
        <f aca="false">Z65+AA62*(1-Cases!$B$28)-AA63</f>
        <v>57251.4335344998</v>
      </c>
      <c r="AB65" s="30" t="n">
        <f aca="false">AA65+AB62*(1-Cases!$B$28)-AB63</f>
        <v>59872.0947288098</v>
      </c>
      <c r="AC65" s="30" t="n">
        <f aca="false">AB65+AC62*(1-Cases!$B$28)-AC63</f>
        <v>62440.3426992336</v>
      </c>
      <c r="AD65" s="30" t="n">
        <f aca="false">AC65+AD62*(1-Cases!$B$28)-AD63</f>
        <v>64957.2257102489</v>
      </c>
      <c r="AE65" s="30" t="n">
        <f aca="false">AD65+AE62*(1-Cases!$B$28)-AE63</f>
        <v>67423.7710610439</v>
      </c>
      <c r="AF65" s="30" t="n">
        <f aca="false">AE65+AF62*(1-Cases!$B$28)-AF63</f>
        <v>69840.9855048231</v>
      </c>
      <c r="AG65" s="30" t="n">
        <f aca="false">AF65+AG62*(1-Cases!$B$28)-AG63</f>
        <v>72209.8556597266</v>
      </c>
      <c r="AH65" s="30" t="n">
        <f aca="false">AG65+AH62*(1-Cases!$B$28)-AH63</f>
        <v>74531.3484115321</v>
      </c>
      <c r="AI65" s="30" t="n">
        <f aca="false">AH65+AI62*(1-Cases!$B$28)-AI63</f>
        <v>76806.4113083014</v>
      </c>
      <c r="AJ65" s="30" t="n">
        <f aca="false">AI65+AJ62*(1-Cases!$B$28)-AJ63</f>
        <v>86209.0138221354</v>
      </c>
      <c r="AK65" s="30" t="n">
        <f aca="false">AJ65+AK62*(1-Cases!$B$28)-AK63</f>
        <v>90133.3683431927</v>
      </c>
    </row>
    <row r="66" customFormat="false" ht="15" hidden="false" customHeight="true" outlineLevel="0" collapsed="false">
      <c r="A66" s="25" t="s">
        <v>299</v>
      </c>
      <c r="B66" s="30" t="n">
        <f aca="false">0+B61-B41*Cases!$B$26</f>
        <v>0</v>
      </c>
      <c r="C66" s="30" t="n">
        <f aca="false">B66+C61-C41*Cases!$B$26</f>
        <v>0</v>
      </c>
      <c r="D66" s="30" t="n">
        <f aca="false">C66+D61-D41*Cases!$B$26</f>
        <v>0</v>
      </c>
      <c r="E66" s="30" t="n">
        <f aca="false">D66+E61-E41*Cases!$B$26</f>
        <v>4320</v>
      </c>
      <c r="F66" s="30" t="n">
        <f aca="false">E66+F61-F41*Cases!$B$26</f>
        <v>4320</v>
      </c>
      <c r="G66" s="30" t="n">
        <f aca="false">F66+G61-G41*Cases!$B$26</f>
        <v>4320</v>
      </c>
      <c r="H66" s="30" t="n">
        <f aca="false">G66+H61-H41*Cases!$B$26</f>
        <v>8640</v>
      </c>
      <c r="I66" s="30" t="n">
        <f aca="false">H66+I61-I41*Cases!$B$26</f>
        <v>4320</v>
      </c>
      <c r="J66" s="30" t="n">
        <f aca="false">I66+J61-J41*Cases!$B$26</f>
        <v>4320</v>
      </c>
      <c r="K66" s="30" t="n">
        <f aca="false">J66+K61-K41*Cases!$B$26</f>
        <v>4320</v>
      </c>
      <c r="L66" s="30" t="n">
        <f aca="false">K66+L61-L41*Cases!$B$26</f>
        <v>4320</v>
      </c>
      <c r="M66" s="30" t="n">
        <f aca="false">L66+M61-M41*Cases!$B$26</f>
        <v>8640</v>
      </c>
      <c r="N66" s="30" t="n">
        <f aca="false">M66+N61-N41*Cases!$B$26</f>
        <v>4320</v>
      </c>
      <c r="O66" s="30" t="n">
        <f aca="false">N66+O61-O41*Cases!$B$26</f>
        <v>4320</v>
      </c>
      <c r="P66" s="30" t="n">
        <f aca="false">O66+P61-P41*Cases!$B$26</f>
        <v>8640</v>
      </c>
      <c r="Q66" s="30" t="n">
        <f aca="false">P66+Q61-Q41*Cases!$B$26</f>
        <v>8640</v>
      </c>
      <c r="R66" s="30" t="n">
        <f aca="false">Q66+R61-R41*Cases!$B$26</f>
        <v>4320</v>
      </c>
      <c r="S66" s="30" t="n">
        <f aca="false">R66+S61-S41*Cases!$B$26</f>
        <v>4320</v>
      </c>
      <c r="T66" s="30" t="n">
        <f aca="false">S66+T61-T41*Cases!$B$26</f>
        <v>8640</v>
      </c>
      <c r="U66" s="30" t="n">
        <f aca="false">T66+U61-U41*Cases!$B$26</f>
        <v>8640</v>
      </c>
      <c r="V66" s="30" t="n">
        <f aca="false">U66+V61-V41*Cases!$B$26</f>
        <v>8640</v>
      </c>
      <c r="W66" s="30" t="n">
        <f aca="false">V66+W61-W41*Cases!$B$26</f>
        <v>8640</v>
      </c>
      <c r="X66" s="30" t="n">
        <f aca="false">W66+X61-X41*Cases!$B$26</f>
        <v>8640</v>
      </c>
      <c r="Y66" s="30" t="n">
        <f aca="false">X66+Y61-Y41*Cases!$B$26</f>
        <v>8640</v>
      </c>
      <c r="Z66" s="30" t="n">
        <f aca="false">Y66+Z61-Z41*Cases!$B$26</f>
        <v>8640</v>
      </c>
      <c r="AA66" s="30" t="n">
        <f aca="false">Z66+AA61-AA41*Cases!$B$26</f>
        <v>8640</v>
      </c>
      <c r="AB66" s="30" t="n">
        <f aca="false">AA66+AB61-AB41*Cases!$B$26</f>
        <v>8640</v>
      </c>
      <c r="AC66" s="30" t="n">
        <f aca="false">AB66+AC61-AC41*Cases!$B$26</f>
        <v>8640</v>
      </c>
      <c r="AD66" s="30" t="n">
        <f aca="false">AC66+AD61-AD41*Cases!$B$26</f>
        <v>8640</v>
      </c>
      <c r="AE66" s="30" t="n">
        <f aca="false">AD66+AE61-AE41*Cases!$B$26</f>
        <v>8640</v>
      </c>
      <c r="AF66" s="30" t="n">
        <f aca="false">AE66+AF61-AF41*Cases!$B$26</f>
        <v>8640</v>
      </c>
      <c r="AG66" s="30" t="n">
        <f aca="false">AF66+AG61-AG41*Cases!$B$26</f>
        <v>8640</v>
      </c>
      <c r="AH66" s="30" t="n">
        <f aca="false">AG66+AH61-AH41*Cases!$B$26</f>
        <v>12960</v>
      </c>
      <c r="AI66" s="30" t="n">
        <f aca="false">AH66+AI61-AI41*Cases!$B$26</f>
        <v>12960</v>
      </c>
      <c r="AJ66" s="30" t="n">
        <f aca="false">AI66+AJ61-AJ41*Cases!$B$26</f>
        <v>8640</v>
      </c>
      <c r="AK66" s="30" t="n">
        <f aca="false">AJ66+AK61-AK41*Cases!$B$26</f>
        <v>12960</v>
      </c>
    </row>
    <row r="67" customFormat="false" ht="15" hidden="false" customHeight="true" outlineLevel="0" collapsed="false">
      <c r="A67" s="25" t="s">
        <v>300</v>
      </c>
      <c r="B67" s="30" t="n">
        <f aca="false">B64*Inputs!$B$27</f>
        <v>0</v>
      </c>
      <c r="C67" s="30" t="n">
        <f aca="false">C64*Inputs!$B$27</f>
        <v>0</v>
      </c>
      <c r="D67" s="30" t="n">
        <f aca="false">D64*Inputs!$B$27</f>
        <v>0</v>
      </c>
      <c r="E67" s="30" t="n">
        <f aca="false">E64*Inputs!$B$27</f>
        <v>129.6</v>
      </c>
      <c r="F67" s="30" t="n">
        <f aca="false">F64*Inputs!$B$27</f>
        <v>0</v>
      </c>
      <c r="G67" s="30" t="n">
        <f aca="false">G64*Inputs!$B$27</f>
        <v>129.6</v>
      </c>
      <c r="H67" s="30" t="n">
        <f aca="false">H64*Inputs!$B$27</f>
        <v>129.6</v>
      </c>
      <c r="I67" s="30" t="n">
        <f aca="false">I64*Inputs!$B$27</f>
        <v>215.19122625</v>
      </c>
      <c r="J67" s="30" t="n">
        <f aca="false">J64*Inputs!$B$27</f>
        <v>181.78152345</v>
      </c>
      <c r="K67" s="30" t="n">
        <f aca="false">K64*Inputs!$B$27</f>
        <v>266.329119231</v>
      </c>
      <c r="L67" s="30" t="n">
        <f aca="false">L64*Inputs!$B$27</f>
        <v>447.08788482138</v>
      </c>
      <c r="M67" s="30" t="n">
        <f aca="false">M64*Inputs!$B$27</f>
        <v>282.032248849952</v>
      </c>
      <c r="N67" s="30" t="n">
        <f aca="false">N64*Inputs!$B$27</f>
        <v>364.574830122953</v>
      </c>
      <c r="O67" s="30" t="n">
        <f aca="false">O64*Inputs!$B$27</f>
        <v>328.177455245494</v>
      </c>
      <c r="P67" s="30" t="n">
        <f aca="false">P64*Inputs!$B$27</f>
        <v>539.397132390584</v>
      </c>
      <c r="Q67" s="30" t="n">
        <f aca="false">Q64*Inputs!$B$27</f>
        <v>587.686537717773</v>
      </c>
      <c r="R67" s="30" t="n">
        <f aca="false">R64*Inputs!$B$27</f>
        <v>290.218928688417</v>
      </c>
      <c r="S67" s="30" t="n">
        <f aca="false">S64*Inputs!$B$27</f>
        <v>629.205776364649</v>
      </c>
      <c r="T67" s="30" t="n">
        <f aca="false">T64*Inputs!$B$27</f>
        <v>675.699008812356</v>
      </c>
      <c r="U67" s="30" t="n">
        <f aca="false">U64*Inputs!$B$27</f>
        <v>721.262376611109</v>
      </c>
      <c r="V67" s="30" t="n">
        <f aca="false">V64*Inputs!$B$27</f>
        <v>550.723250803887</v>
      </c>
      <c r="W67" s="30" t="n">
        <f aca="false">W64*Inputs!$B$27</f>
        <v>757.492012037809</v>
      </c>
      <c r="X67" s="30" t="n">
        <f aca="false">X64*Inputs!$B$27</f>
        <v>801.419519772053</v>
      </c>
      <c r="Y67" s="30" t="n">
        <f aca="false">Y64*Inputs!$B$27</f>
        <v>844.468477351612</v>
      </c>
      <c r="Z67" s="30" t="n">
        <f aca="false">Z64*Inputs!$B$27</f>
        <v>886.656455779579</v>
      </c>
      <c r="AA67" s="30" t="n">
        <f aca="false">AA64*Inputs!$B$27</f>
        <v>928.000674638988</v>
      </c>
      <c r="AB67" s="30" t="n">
        <f aca="false">AB64*Inputs!$B$27</f>
        <v>968.518009121208</v>
      </c>
      <c r="AC67" s="30" t="n">
        <f aca="false">AC64*Inputs!$B$27</f>
        <v>1008.22499691378</v>
      </c>
      <c r="AD67" s="30" t="n">
        <f aca="false">AD64*Inputs!$B$27</f>
        <v>1047.13784495051</v>
      </c>
      <c r="AE67" s="30" t="n">
        <f aca="false">AE64*Inputs!$B$27</f>
        <v>1085.2724360265</v>
      </c>
      <c r="AF67" s="30" t="n">
        <f aca="false">AF64*Inputs!$B$27</f>
        <v>1122.64433528097</v>
      </c>
      <c r="AG67" s="30" t="n">
        <f aca="false">AG64*Inputs!$B$27</f>
        <v>1159.26879655035</v>
      </c>
      <c r="AH67" s="30" t="n">
        <f aca="false">AH64*Inputs!$B$27</f>
        <v>1324.76076859434</v>
      </c>
      <c r="AI67" s="30" t="n">
        <f aca="false">AI64*Inputs!$B$27</f>
        <v>1230.33490119745</v>
      </c>
      <c r="AJ67" s="30" t="n">
        <f aca="false">AJ64*Inputs!$B$27</f>
        <v>1264.80555114851</v>
      </c>
      <c r="AK67" s="30" t="n">
        <f aca="false">AK64*Inputs!$B$27</f>
        <v>1428.18678810054</v>
      </c>
    </row>
    <row r="68" customFormat="false" ht="15" hidden="false" customHeight="true" outlineLevel="0" collapsed="false">
      <c r="A68" s="25" t="s">
        <v>301</v>
      </c>
      <c r="B68" s="30" t="n">
        <f aca="false">IF(B5&gt;Inputs!$B$28,INDEX($B67:$AK67,1,MAX(1,B5-Inputs!$B$28)),0)</f>
        <v>0</v>
      </c>
      <c r="C68" s="30" t="n">
        <f aca="false">IF(C5&gt;Inputs!$B$28,INDEX($B67:$AK67,1,MAX(1,C5-Inputs!$B$28)),0)</f>
        <v>0</v>
      </c>
      <c r="D68" s="30" t="n">
        <f aca="false">IF(D5&gt;Inputs!$B$28,INDEX($B67:$AK67,1,MAX(1,D5-Inputs!$B$28)),0)</f>
        <v>0</v>
      </c>
      <c r="E68" s="30" t="n">
        <f aca="false">IF(E5&gt;Inputs!$B$28,INDEX($B67:$AK67,1,MAX(1,E5-Inputs!$B$28)),0)</f>
        <v>0</v>
      </c>
      <c r="F68" s="30" t="n">
        <f aca="false">IF(F5&gt;Inputs!$B$28,INDEX($B67:$AK67,1,MAX(1,F5-Inputs!$B$28)),0)</f>
        <v>0</v>
      </c>
      <c r="G68" s="30" t="n">
        <f aca="false">IF(G5&gt;Inputs!$B$28,INDEX($B67:$AK67,1,MAX(1,G5-Inputs!$B$28)),0)</f>
        <v>0</v>
      </c>
      <c r="H68" s="30" t="n">
        <f aca="false">IF(H5&gt;Inputs!$B$28,INDEX($B67:$AK67,1,MAX(1,H5-Inputs!$B$28)),0)</f>
        <v>129.6</v>
      </c>
      <c r="I68" s="30" t="n">
        <f aca="false">IF(I5&gt;Inputs!$B$28,INDEX($B67:$AK67,1,MAX(1,I5-Inputs!$B$28)),0)</f>
        <v>0</v>
      </c>
      <c r="J68" s="30" t="n">
        <f aca="false">IF(J5&gt;Inputs!$B$28,INDEX($B67:$AK67,1,MAX(1,J5-Inputs!$B$28)),0)</f>
        <v>129.6</v>
      </c>
      <c r="K68" s="30" t="n">
        <f aca="false">IF(K5&gt;Inputs!$B$28,INDEX($B67:$AK67,1,MAX(1,K5-Inputs!$B$28)),0)</f>
        <v>129.6</v>
      </c>
      <c r="L68" s="30" t="n">
        <f aca="false">IF(L5&gt;Inputs!$B$28,INDEX($B67:$AK67,1,MAX(1,L5-Inputs!$B$28)),0)</f>
        <v>215.19122625</v>
      </c>
      <c r="M68" s="30" t="n">
        <f aca="false">IF(M5&gt;Inputs!$B$28,INDEX($B67:$AK67,1,MAX(1,M5-Inputs!$B$28)),0)</f>
        <v>181.78152345</v>
      </c>
      <c r="N68" s="30" t="n">
        <f aca="false">IF(N5&gt;Inputs!$B$28,INDEX($B67:$AK67,1,MAX(1,N5-Inputs!$B$28)),0)</f>
        <v>266.329119231</v>
      </c>
      <c r="O68" s="30" t="n">
        <f aca="false">IF(O5&gt;Inputs!$B$28,INDEX($B67:$AK67,1,MAX(1,O5-Inputs!$B$28)),0)</f>
        <v>447.08788482138</v>
      </c>
      <c r="P68" s="30" t="n">
        <f aca="false">IF(P5&gt;Inputs!$B$28,INDEX($B67:$AK67,1,MAX(1,P5-Inputs!$B$28)),0)</f>
        <v>282.032248849952</v>
      </c>
      <c r="Q68" s="30" t="n">
        <f aca="false">IF(Q5&gt;Inputs!$B$28,INDEX($B67:$AK67,1,MAX(1,Q5-Inputs!$B$28)),0)</f>
        <v>364.574830122953</v>
      </c>
      <c r="R68" s="30" t="n">
        <f aca="false">IF(R5&gt;Inputs!$B$28,INDEX($B67:$AK67,1,MAX(1,R5-Inputs!$B$28)),0)</f>
        <v>328.177455245494</v>
      </c>
      <c r="S68" s="30" t="n">
        <f aca="false">IF(S5&gt;Inputs!$B$28,INDEX($B67:$AK67,1,MAX(1,S5-Inputs!$B$28)),0)</f>
        <v>539.397132390584</v>
      </c>
      <c r="T68" s="30" t="n">
        <f aca="false">IF(T5&gt;Inputs!$B$28,INDEX($B67:$AK67,1,MAX(1,T5-Inputs!$B$28)),0)</f>
        <v>587.686537717773</v>
      </c>
      <c r="U68" s="30" t="n">
        <f aca="false">IF(U5&gt;Inputs!$B$28,INDEX($B67:$AK67,1,MAX(1,U5-Inputs!$B$28)),0)</f>
        <v>290.218928688417</v>
      </c>
      <c r="V68" s="30" t="n">
        <f aca="false">IF(V5&gt;Inputs!$B$28,INDEX($B67:$AK67,1,MAX(1,V5-Inputs!$B$28)),0)</f>
        <v>629.205776364649</v>
      </c>
      <c r="W68" s="30" t="n">
        <f aca="false">IF(W5&gt;Inputs!$B$28,INDEX($B67:$AK67,1,MAX(1,W5-Inputs!$B$28)),0)</f>
        <v>675.699008812356</v>
      </c>
      <c r="X68" s="30" t="n">
        <f aca="false">IF(X5&gt;Inputs!$B$28,INDEX($B67:$AK67,1,MAX(1,X5-Inputs!$B$28)),0)</f>
        <v>721.262376611109</v>
      </c>
      <c r="Y68" s="30" t="n">
        <f aca="false">IF(Y5&gt;Inputs!$B$28,INDEX($B67:$AK67,1,MAX(1,Y5-Inputs!$B$28)),0)</f>
        <v>550.723250803887</v>
      </c>
      <c r="Z68" s="30" t="n">
        <f aca="false">IF(Z5&gt;Inputs!$B$28,INDEX($B67:$AK67,1,MAX(1,Z5-Inputs!$B$28)),0)</f>
        <v>757.492012037809</v>
      </c>
      <c r="AA68" s="30" t="n">
        <f aca="false">IF(AA5&gt;Inputs!$B$28,INDEX($B67:$AK67,1,MAX(1,AA5-Inputs!$B$28)),0)</f>
        <v>801.419519772053</v>
      </c>
      <c r="AB68" s="30" t="n">
        <f aca="false">IF(AB5&gt;Inputs!$B$28,INDEX($B67:$AK67,1,MAX(1,AB5-Inputs!$B$28)),0)</f>
        <v>844.468477351612</v>
      </c>
      <c r="AC68" s="30" t="n">
        <f aca="false">IF(AC5&gt;Inputs!$B$28,INDEX($B67:$AK67,1,MAX(1,AC5-Inputs!$B$28)),0)</f>
        <v>886.656455779579</v>
      </c>
      <c r="AD68" s="30" t="n">
        <f aca="false">IF(AD5&gt;Inputs!$B$28,INDEX($B67:$AK67,1,MAX(1,AD5-Inputs!$B$28)),0)</f>
        <v>928.000674638988</v>
      </c>
      <c r="AE68" s="30" t="n">
        <f aca="false">IF(AE5&gt;Inputs!$B$28,INDEX($B67:$AK67,1,MAX(1,AE5-Inputs!$B$28)),0)</f>
        <v>968.518009121208</v>
      </c>
      <c r="AF68" s="30" t="n">
        <f aca="false">IF(AF5&gt;Inputs!$B$28,INDEX($B67:$AK67,1,MAX(1,AF5-Inputs!$B$28)),0)</f>
        <v>1008.22499691378</v>
      </c>
      <c r="AG68" s="30" t="n">
        <f aca="false">IF(AG5&gt;Inputs!$B$28,INDEX($B67:$AK67,1,MAX(1,AG5-Inputs!$B$28)),0)</f>
        <v>1047.13784495051</v>
      </c>
      <c r="AH68" s="30" t="n">
        <f aca="false">IF(AH5&gt;Inputs!$B$28,INDEX($B67:$AK67,1,MAX(1,AH5-Inputs!$B$28)),0)</f>
        <v>1085.2724360265</v>
      </c>
      <c r="AI68" s="30" t="n">
        <f aca="false">IF(AI5&gt;Inputs!$B$28,INDEX($B67:$AK67,1,MAX(1,AI5-Inputs!$B$28)),0)</f>
        <v>1122.64433528097</v>
      </c>
      <c r="AJ68" s="30" t="n">
        <f aca="false">IF(AJ5&gt;Inputs!$B$28,INDEX($B67:$AK67,1,MAX(1,AJ5-Inputs!$B$28)),0)</f>
        <v>1159.26879655035</v>
      </c>
      <c r="AK68" s="30" t="n">
        <f aca="false">IF(AK5&gt;Inputs!$B$28,INDEX($B67:$AK67,1,MAX(1,AK5-Inputs!$B$28)),0)</f>
        <v>1324.76076859434</v>
      </c>
    </row>
    <row r="69" customFormat="false" ht="15" hidden="false" customHeight="true" outlineLevel="0" collapsed="false">
      <c r="A69" s="25" t="s">
        <v>302</v>
      </c>
      <c r="B69" s="30" t="n">
        <f aca="false">0+B67-B68</f>
        <v>0</v>
      </c>
      <c r="C69" s="30" t="n">
        <f aca="false">B69+C67-C68</f>
        <v>0</v>
      </c>
      <c r="D69" s="30" t="n">
        <f aca="false">C69+D67-D68</f>
        <v>0</v>
      </c>
      <c r="E69" s="30" t="n">
        <f aca="false">D69+E67-E68</f>
        <v>129.6</v>
      </c>
      <c r="F69" s="30" t="n">
        <f aca="false">E69+F67-F68</f>
        <v>129.6</v>
      </c>
      <c r="G69" s="30" t="n">
        <f aca="false">F69+G67-G68</f>
        <v>259.2</v>
      </c>
      <c r="H69" s="30" t="n">
        <f aca="false">G69+H67-H68</f>
        <v>259.2</v>
      </c>
      <c r="I69" s="30" t="n">
        <f aca="false">H69+I67-I68</f>
        <v>474.39122625</v>
      </c>
      <c r="J69" s="30" t="n">
        <f aca="false">I69+J67-J68</f>
        <v>526.5727497</v>
      </c>
      <c r="K69" s="30" t="n">
        <f aca="false">J69+K67-K68</f>
        <v>663.301868931</v>
      </c>
      <c r="L69" s="30" t="n">
        <f aca="false">K69+L67-L68</f>
        <v>895.19852750238</v>
      </c>
      <c r="M69" s="30" t="n">
        <f aca="false">L69+M67-M68</f>
        <v>995.449252902332</v>
      </c>
      <c r="N69" s="30" t="n">
        <f aca="false">M69+N67-N68</f>
        <v>1093.69496379429</v>
      </c>
      <c r="O69" s="30" t="n">
        <f aca="false">N69+O67-O68</f>
        <v>974.7845342184</v>
      </c>
      <c r="P69" s="30" t="n">
        <f aca="false">O69+P67-P68</f>
        <v>1232.14941775903</v>
      </c>
      <c r="Q69" s="30" t="n">
        <f aca="false">P69+Q67-Q68</f>
        <v>1455.26112535385</v>
      </c>
      <c r="R69" s="30" t="n">
        <f aca="false">Q69+R67-R68</f>
        <v>1417.30259879677</v>
      </c>
      <c r="S69" s="30" t="n">
        <f aca="false">R69+S67-S68</f>
        <v>1507.11124277084</v>
      </c>
      <c r="T69" s="30" t="n">
        <f aca="false">S69+T67-T68</f>
        <v>1595.12371386542</v>
      </c>
      <c r="U69" s="30" t="n">
        <f aca="false">T69+U67-U68</f>
        <v>2026.16716178811</v>
      </c>
      <c r="V69" s="30" t="n">
        <f aca="false">U69+V67-V68</f>
        <v>1947.68463622735</v>
      </c>
      <c r="W69" s="30" t="n">
        <f aca="false">V69+W67-W68</f>
        <v>2029.4776394528</v>
      </c>
      <c r="X69" s="30" t="n">
        <f aca="false">W69+X67-X68</f>
        <v>2109.63478261375</v>
      </c>
      <c r="Y69" s="30" t="n">
        <f aca="false">X69+Y67-Y68</f>
        <v>2403.38000916147</v>
      </c>
      <c r="Z69" s="30" t="n">
        <f aca="false">Y69+Z67-Z68</f>
        <v>2532.54445290324</v>
      </c>
      <c r="AA69" s="30" t="n">
        <f aca="false">Z69+AA67-AA68</f>
        <v>2659.12560777018</v>
      </c>
      <c r="AB69" s="30" t="n">
        <f aca="false">AA69+AB67-AB68</f>
        <v>2783.17513953977</v>
      </c>
      <c r="AC69" s="30" t="n">
        <f aca="false">AB69+AC67-AC68</f>
        <v>2904.74368067398</v>
      </c>
      <c r="AD69" s="30" t="n">
        <f aca="false">AC69+AD67-AD68</f>
        <v>3023.8808509855</v>
      </c>
      <c r="AE69" s="30" t="n">
        <f aca="false">AD69+AE67-AE68</f>
        <v>3140.63527789079</v>
      </c>
      <c r="AF69" s="30" t="n">
        <f aca="false">AE69+AF67-AF68</f>
        <v>3255.05461625797</v>
      </c>
      <c r="AG69" s="30" t="n">
        <f aca="false">AF69+AG67-AG68</f>
        <v>3367.18556785782</v>
      </c>
      <c r="AH69" s="30" t="n">
        <f aca="false">AG69+AH67-AH68</f>
        <v>3606.67390042566</v>
      </c>
      <c r="AI69" s="30" t="n">
        <f aca="false">AH69+AI67-AI68</f>
        <v>3714.36446634215</v>
      </c>
      <c r="AJ69" s="30" t="n">
        <f aca="false">AI69+AJ67-AJ68</f>
        <v>3819.9012209403</v>
      </c>
      <c r="AK69" s="30" t="n">
        <f aca="false">AJ69+AK67-AK68</f>
        <v>3923.3272404465</v>
      </c>
    </row>
    <row r="70" customFormat="false" ht="15" hidden="false" customHeight="true" outlineLevel="0" collapsed="false">
      <c r="A70" s="25" t="s">
        <v>303</v>
      </c>
      <c r="B70" s="30" t="n">
        <f aca="false">IF(B5=1,Inputs!$B$13,0)+B26*Inputs!$B$14</f>
        <v>15000</v>
      </c>
      <c r="C70" s="30" t="n">
        <f aca="false">IF(C5=1,Inputs!$B$13,0)+C26*Inputs!$B$14</f>
        <v>0</v>
      </c>
      <c r="D70" s="30" t="n">
        <f aca="false">IF(D5=1,Inputs!$B$13,0)+D26*Inputs!$B$14</f>
        <v>0</v>
      </c>
      <c r="E70" s="30" t="n">
        <f aca="false">IF(E5=1,Inputs!$B$13,0)+E26*Inputs!$B$14</f>
        <v>0</v>
      </c>
      <c r="F70" s="30" t="n">
        <f aca="false">IF(F5=1,Inputs!$B$13,0)+F26*Inputs!$B$14</f>
        <v>0</v>
      </c>
      <c r="G70" s="30" t="n">
        <f aca="false">IF(G5=1,Inputs!$B$13,0)+G26*Inputs!$B$14</f>
        <v>0</v>
      </c>
      <c r="H70" s="30" t="n">
        <f aca="false">IF(H5=1,Inputs!$B$13,0)+H26*Inputs!$B$14</f>
        <v>0</v>
      </c>
      <c r="I70" s="30" t="n">
        <f aca="false">IF(I5=1,Inputs!$B$13,0)+I26*Inputs!$B$14</f>
        <v>0</v>
      </c>
      <c r="J70" s="30" t="n">
        <f aca="false">IF(J5=1,Inputs!$B$13,0)+J26*Inputs!$B$14</f>
        <v>0</v>
      </c>
      <c r="K70" s="30" t="n">
        <f aca="false">IF(K5=1,Inputs!$B$13,0)+K26*Inputs!$B$14</f>
        <v>0</v>
      </c>
      <c r="L70" s="30" t="n">
        <f aca="false">IF(L5=1,Inputs!$B$13,0)+L26*Inputs!$B$14</f>
        <v>0</v>
      </c>
      <c r="M70" s="30" t="n">
        <f aca="false">IF(M5=1,Inputs!$B$13,0)+M26*Inputs!$B$14</f>
        <v>0</v>
      </c>
      <c r="N70" s="30" t="n">
        <f aca="false">IF(N5=1,Inputs!$B$13,0)+N26*Inputs!$B$14</f>
        <v>0</v>
      </c>
      <c r="O70" s="30" t="n">
        <f aca="false">IF(O5=1,Inputs!$B$13,0)+O26*Inputs!$B$14</f>
        <v>0</v>
      </c>
      <c r="P70" s="30" t="n">
        <f aca="false">IF(P5=1,Inputs!$B$13,0)+P26*Inputs!$B$14</f>
        <v>0</v>
      </c>
      <c r="Q70" s="30" t="n">
        <f aca="false">IF(Q5=1,Inputs!$B$13,0)+Q26*Inputs!$B$14</f>
        <v>0</v>
      </c>
      <c r="R70" s="30" t="n">
        <f aca="false">IF(R5=1,Inputs!$B$13,0)+R26*Inputs!$B$14</f>
        <v>0</v>
      </c>
      <c r="S70" s="30" t="n">
        <f aca="false">IF(S5=1,Inputs!$B$13,0)+S26*Inputs!$B$14</f>
        <v>0</v>
      </c>
      <c r="T70" s="30" t="n">
        <f aca="false">IF(T5=1,Inputs!$B$13,0)+T26*Inputs!$B$14</f>
        <v>0</v>
      </c>
      <c r="U70" s="30" t="n">
        <f aca="false">IF(U5=1,Inputs!$B$13,0)+U26*Inputs!$B$14</f>
        <v>0</v>
      </c>
      <c r="V70" s="30" t="n">
        <f aca="false">IF(V5=1,Inputs!$B$13,0)+V26*Inputs!$B$14</f>
        <v>0</v>
      </c>
      <c r="W70" s="30" t="n">
        <f aca="false">IF(W5=1,Inputs!$B$13,0)+W26*Inputs!$B$14</f>
        <v>0</v>
      </c>
      <c r="X70" s="30" t="n">
        <f aca="false">IF(X5=1,Inputs!$B$13,0)+X26*Inputs!$B$14</f>
        <v>0</v>
      </c>
      <c r="Y70" s="30" t="n">
        <f aca="false">IF(Y5=1,Inputs!$B$13,0)+Y26*Inputs!$B$14</f>
        <v>0</v>
      </c>
      <c r="Z70" s="30" t="n">
        <f aca="false">IF(Z5=1,Inputs!$B$13,0)+Z26*Inputs!$B$14</f>
        <v>0</v>
      </c>
      <c r="AA70" s="30" t="n">
        <f aca="false">IF(AA5=1,Inputs!$B$13,0)+AA26*Inputs!$B$14</f>
        <v>0</v>
      </c>
      <c r="AB70" s="30" t="n">
        <f aca="false">IF(AB5=1,Inputs!$B$13,0)+AB26*Inputs!$B$14</f>
        <v>0</v>
      </c>
      <c r="AC70" s="30" t="n">
        <f aca="false">IF(AC5=1,Inputs!$B$13,0)+AC26*Inputs!$B$14</f>
        <v>0</v>
      </c>
      <c r="AD70" s="30" t="n">
        <f aca="false">IF(AD5=1,Inputs!$B$13,0)+AD26*Inputs!$B$14</f>
        <v>0</v>
      </c>
      <c r="AE70" s="30" t="n">
        <f aca="false">IF(AE5=1,Inputs!$B$13,0)+AE26*Inputs!$B$14</f>
        <v>0</v>
      </c>
      <c r="AF70" s="30" t="n">
        <f aca="false">IF(AF5=1,Inputs!$B$13,0)+AF26*Inputs!$B$14</f>
        <v>0</v>
      </c>
      <c r="AG70" s="30" t="n">
        <f aca="false">IF(AG5=1,Inputs!$B$13,0)+AG26*Inputs!$B$14</f>
        <v>0</v>
      </c>
      <c r="AH70" s="30" t="n">
        <f aca="false">IF(AH5=1,Inputs!$B$13,0)+AH26*Inputs!$B$14</f>
        <v>4000</v>
      </c>
      <c r="AI70" s="30" t="n">
        <f aca="false">IF(AI5=1,Inputs!$B$13,0)+AI26*Inputs!$B$14</f>
        <v>0</v>
      </c>
      <c r="AJ70" s="30" t="n">
        <f aca="false">IF(AJ5=1,Inputs!$B$13,0)+AJ26*Inputs!$B$14</f>
        <v>0</v>
      </c>
      <c r="AK70" s="30" t="n">
        <f aca="false">IF(AK5=1,Inputs!$B$13,0)+AK26*Inputs!$B$14</f>
        <v>0</v>
      </c>
    </row>
    <row r="71" customFormat="false" ht="15" hidden="false" customHeight="true" outlineLevel="0" collapsed="false">
      <c r="A71" s="25" t="s">
        <v>304</v>
      </c>
      <c r="B71" s="30" t="n">
        <f aca="false">IF(B5=1,Inputs!$B$7,0)</f>
        <v>0</v>
      </c>
      <c r="C71" s="30" t="n">
        <f aca="false">IF(C5=1,Inputs!$B$7,0)</f>
        <v>0</v>
      </c>
      <c r="D71" s="30" t="n">
        <f aca="false">IF(D5=1,Inputs!$B$7,0)</f>
        <v>0</v>
      </c>
      <c r="E71" s="30" t="n">
        <f aca="false">IF(E5=1,Inputs!$B$7,0)</f>
        <v>0</v>
      </c>
      <c r="F71" s="30" t="n">
        <f aca="false">IF(F5=1,Inputs!$B$7,0)</f>
        <v>0</v>
      </c>
      <c r="G71" s="30" t="n">
        <f aca="false">IF(G5=1,Inputs!$B$7,0)</f>
        <v>0</v>
      </c>
      <c r="H71" s="30" t="n">
        <f aca="false">IF(H5=1,Inputs!$B$7,0)</f>
        <v>0</v>
      </c>
      <c r="I71" s="30" t="n">
        <f aca="false">IF(I5=1,Inputs!$B$7,0)</f>
        <v>0</v>
      </c>
      <c r="J71" s="30" t="n">
        <f aca="false">IF(J5=1,Inputs!$B$7,0)</f>
        <v>0</v>
      </c>
      <c r="K71" s="30" t="n">
        <f aca="false">IF(K5=1,Inputs!$B$7,0)</f>
        <v>0</v>
      </c>
      <c r="L71" s="30" t="n">
        <f aca="false">IF(L5=1,Inputs!$B$7,0)</f>
        <v>0</v>
      </c>
      <c r="M71" s="30" t="n">
        <f aca="false">IF(M5=1,Inputs!$B$7,0)</f>
        <v>0</v>
      </c>
      <c r="N71" s="30" t="n">
        <f aca="false">IF(N5=1,Inputs!$B$7,0)</f>
        <v>0</v>
      </c>
      <c r="O71" s="30" t="n">
        <f aca="false">IF(O5=1,Inputs!$B$7,0)</f>
        <v>0</v>
      </c>
      <c r="P71" s="30" t="n">
        <f aca="false">IF(P5=1,Inputs!$B$7,0)</f>
        <v>0</v>
      </c>
      <c r="Q71" s="30" t="n">
        <f aca="false">IF(Q5=1,Inputs!$B$7,0)</f>
        <v>0</v>
      </c>
      <c r="R71" s="30" t="n">
        <f aca="false">IF(R5=1,Inputs!$B$7,0)</f>
        <v>0</v>
      </c>
      <c r="S71" s="30" t="n">
        <f aca="false">IF(S5=1,Inputs!$B$7,0)</f>
        <v>0</v>
      </c>
      <c r="T71" s="30" t="n">
        <f aca="false">IF(T5=1,Inputs!$B$7,0)</f>
        <v>0</v>
      </c>
      <c r="U71" s="30" t="n">
        <f aca="false">IF(U5=1,Inputs!$B$7,0)</f>
        <v>0</v>
      </c>
      <c r="V71" s="30" t="n">
        <f aca="false">IF(V5=1,Inputs!$B$7,0)</f>
        <v>0</v>
      </c>
      <c r="W71" s="30" t="n">
        <f aca="false">IF(W5=1,Inputs!$B$7,0)</f>
        <v>0</v>
      </c>
      <c r="X71" s="30" t="n">
        <f aca="false">IF(X5=1,Inputs!$B$7,0)</f>
        <v>0</v>
      </c>
      <c r="Y71" s="30" t="n">
        <f aca="false">IF(Y5=1,Inputs!$B$7,0)</f>
        <v>0</v>
      </c>
      <c r="Z71" s="30" t="n">
        <f aca="false">IF(Z5=1,Inputs!$B$7,0)</f>
        <v>0</v>
      </c>
      <c r="AA71" s="30" t="n">
        <f aca="false">IF(AA5=1,Inputs!$B$7,0)</f>
        <v>0</v>
      </c>
      <c r="AB71" s="30" t="n">
        <f aca="false">IF(AB5=1,Inputs!$B$7,0)</f>
        <v>0</v>
      </c>
      <c r="AC71" s="30" t="n">
        <f aca="false">IF(AC5=1,Inputs!$B$7,0)</f>
        <v>0</v>
      </c>
      <c r="AD71" s="30" t="n">
        <f aca="false">IF(AD5=1,Inputs!$B$7,0)</f>
        <v>0</v>
      </c>
      <c r="AE71" s="30" t="n">
        <f aca="false">IF(AE5=1,Inputs!$B$7,0)</f>
        <v>0</v>
      </c>
      <c r="AF71" s="30" t="n">
        <f aca="false">IF(AF5=1,Inputs!$B$7,0)</f>
        <v>0</v>
      </c>
      <c r="AG71" s="30" t="n">
        <f aca="false">IF(AG5=1,Inputs!$B$7,0)</f>
        <v>0</v>
      </c>
      <c r="AH71" s="30" t="n">
        <f aca="false">IF(AH5=1,Inputs!$B$7,0)</f>
        <v>0</v>
      </c>
      <c r="AI71" s="30" t="n">
        <f aca="false">IF(AI5=1,Inputs!$B$7,0)</f>
        <v>0</v>
      </c>
      <c r="AJ71" s="30" t="n">
        <f aca="false">IF(AJ5=1,Inputs!$B$7,0)</f>
        <v>0</v>
      </c>
      <c r="AK71" s="30" t="n">
        <f aca="false">IF(AK5=1,Inputs!$B$7,0)</f>
        <v>0</v>
      </c>
    </row>
    <row r="72" customFormat="false" ht="15" hidden="false" customHeight="true" outlineLevel="0" collapsed="false">
      <c r="A72" s="23" t="s">
        <v>305</v>
      </c>
      <c r="B72" s="31" t="n">
        <f aca="false">B64-B60-B59-B70-B71-B67+B68</f>
        <v>-74000</v>
      </c>
      <c r="C72" s="31" t="n">
        <f aca="false">C64-C60-C59-C70-C71-C67+C68</f>
        <v>-59000</v>
      </c>
      <c r="D72" s="31" t="n">
        <f aca="false">D64-D60-D59-D70-D71-D67+D68</f>
        <v>-59000</v>
      </c>
      <c r="E72" s="31" t="n">
        <f aca="false">E64-E60-E59-E70-E71-E67+E68</f>
        <v>-54852.8</v>
      </c>
      <c r="F72" s="31" t="n">
        <f aca="false">F64-F60-F59-F70-F71-F67+F68</f>
        <v>-59000</v>
      </c>
      <c r="G72" s="31" t="n">
        <f aca="false">G64-G60-G59-G70-G71-G67+G68</f>
        <v>-55099.8</v>
      </c>
      <c r="H72" s="31" t="n">
        <f aca="false">H64-H60-H59-H70-H71-H67+H68</f>
        <v>-55207.32</v>
      </c>
      <c r="I72" s="31" t="n">
        <f aca="false">I64-I60-I59-I70-I71-I67+I68</f>
        <v>-52835.31836</v>
      </c>
      <c r="J72" s="31" t="n">
        <f aca="false">J64-J60-J59-J70-J71-J67+J68</f>
        <v>-54249.4600976</v>
      </c>
      <c r="K72" s="31" t="n">
        <f aca="false">K64-K60-K59-K70-K71-K67+K68</f>
        <v>-51762.075655648</v>
      </c>
      <c r="L72" s="31" t="n">
        <f aca="false">L64-L60-L59-L70-L71-L67+L68</f>
        <v>-46110.9197810851</v>
      </c>
      <c r="M72" s="31" t="n">
        <f aca="false">M64-M60-M59-M70-M71-M67+M68</f>
        <v>-51635.5113685383</v>
      </c>
      <c r="N72" s="31" t="n">
        <f aca="false">N64-N60-N59-N70-N71-N67+N68</f>
        <v>-49119.7546749176</v>
      </c>
      <c r="O72" s="31" t="n">
        <f aca="false">O64-O60-O59-O70-O71-O67+O68</f>
        <v>-50551.7223382442</v>
      </c>
      <c r="P72" s="31" t="n">
        <f aca="false">P64-P60-P59-P70-P71-P67+P68</f>
        <v>-44149.7985297543</v>
      </c>
      <c r="Q72" s="31" t="n">
        <f aca="false">Q64-Q60-Q59-Q70-Q71-Q67+Q68</f>
        <v>-42715.1441977093</v>
      </c>
      <c r="R72" s="31" t="n">
        <f aca="false">R64-R60-R59-R70-R71-R67+R68</f>
        <v>-52701.8512968301</v>
      </c>
      <c r="S72" s="31" t="n">
        <f aca="false">S64-S60-S59-S70-S71-S67+S68</f>
        <v>-42065.7718046435</v>
      </c>
      <c r="T72" s="31" t="n">
        <f aca="false">T64-T60-T59-T70-T71-T67+T68</f>
        <v>-40696.9638853756</v>
      </c>
      <c r="U72" s="31" t="n">
        <f aca="false">U64-U60-U59-U70-U71-U67+U68</f>
        <v>-39705.2633507431</v>
      </c>
      <c r="V72" s="31" t="n">
        <f aca="false">V64-V60-V59-V70-V71-V67+V68</f>
        <v>-45231.0709622782</v>
      </c>
      <c r="W72" s="31" t="n">
        <f aca="false">W64-W60-W59-W70-W71-W67+W68</f>
        <v>-38967.3689550577</v>
      </c>
      <c r="X72" s="31" t="n">
        <f aca="false">X64-X60-X59-X70-X71-X67+X68</f>
        <v>-37907.5290927815</v>
      </c>
      <c r="Y72" s="31" t="n">
        <f aca="false">Y64-Y60-Y59-Y70-Y71-Y67+Y68</f>
        <v>-37084.0772540009</v>
      </c>
      <c r="Z72" s="31" t="n">
        <f aca="false">Z64-Z60-Z59-Z70-Z71-Z67+Z68</f>
        <v>-35903.1973474709</v>
      </c>
      <c r="AA72" s="31" t="n">
        <f aca="false">AA64-AA60-AA59-AA70-AA71-AA67+AA68</f>
        <v>-34904.6409173464</v>
      </c>
      <c r="AB72" s="31" t="n">
        <f aca="false">AB64-AB60-AB59-AB70-AB71-AB67+AB68</f>
        <v>-33926.0556158245</v>
      </c>
      <c r="AC72" s="31" t="n">
        <f aca="false">AC64-AC60-AC59-AC70-AC71-AC67+AC68</f>
        <v>-32967.042020333</v>
      </c>
      <c r="AD72" s="31" t="n">
        <f aca="false">AD64-AD60-AD59-AD70-AD71-AD67+AD68</f>
        <v>-32027.2086967514</v>
      </c>
      <c r="AE72" s="31" t="n">
        <f aca="false">AE64-AE60-AE59-AE70-AE71-AE67+AE68</f>
        <v>-31106.1720396413</v>
      </c>
      <c r="AF72" s="31" t="n">
        <f aca="false">AF64-AF60-AF59-AF70-AF71-AF67+AF68</f>
        <v>-30203.5561156735</v>
      </c>
      <c r="AG72" s="31" t="n">
        <f aca="false">AG64-AG60-AG59-AG70-AG71-AG67+AG68</f>
        <v>-29318.992510185</v>
      </c>
      <c r="AH72" s="31" t="n">
        <f aca="false">AH64-AH60-AH59-AH70-AH71-AH67+AH68</f>
        <v>-44304.9201768063</v>
      </c>
      <c r="AI72" s="31" t="n">
        <f aca="false">AI64-AI60-AI59-AI70-AI71-AI67+AI68</f>
        <v>-43602.5852900952</v>
      </c>
      <c r="AJ72" s="31" t="n">
        <f aca="false">AJ64-AJ60-AJ59-AJ70-AJ71-AJ67+AJ68</f>
        <v>-43017.0411011183</v>
      </c>
      <c r="AK72" s="31" t="n">
        <f aca="false">AK64-AK60-AK59-AK70-AK71-AK67+AK68</f>
        <v>-38161.4677959209</v>
      </c>
    </row>
    <row r="73" customFormat="false" ht="15" hidden="false" customHeight="true" outlineLevel="0" collapsed="false">
      <c r="A73" s="25" t="s">
        <v>306</v>
      </c>
      <c r="B73" s="30" t="n">
        <f aca="false">0+B72</f>
        <v>-74000</v>
      </c>
      <c r="C73" s="30" t="n">
        <f aca="false">B73+C72</f>
        <v>-133000</v>
      </c>
      <c r="D73" s="30" t="n">
        <f aca="false">C73+D72</f>
        <v>-192000</v>
      </c>
      <c r="E73" s="30" t="n">
        <f aca="false">D73+E72</f>
        <v>-246852.8</v>
      </c>
      <c r="F73" s="30" t="n">
        <f aca="false">E73+F72</f>
        <v>-305852.8</v>
      </c>
      <c r="G73" s="30" t="n">
        <f aca="false">F73+G72</f>
        <v>-360952.6</v>
      </c>
      <c r="H73" s="30" t="n">
        <f aca="false">G73+H72</f>
        <v>-416159.92</v>
      </c>
      <c r="I73" s="30" t="n">
        <f aca="false">H73+I72</f>
        <v>-468995.23836</v>
      </c>
      <c r="J73" s="30" t="n">
        <f aca="false">I73+J72</f>
        <v>-523244.6984576</v>
      </c>
      <c r="K73" s="30" t="n">
        <f aca="false">J73+K72</f>
        <v>-575006.774113248</v>
      </c>
      <c r="L73" s="30" t="n">
        <f aca="false">K73+L72</f>
        <v>-621117.693894333</v>
      </c>
      <c r="M73" s="30" t="n">
        <f aca="false">L73+M72</f>
        <v>-672753.205262872</v>
      </c>
      <c r="N73" s="30" t="n">
        <f aca="false">M73+N72</f>
        <v>-721872.959937789</v>
      </c>
      <c r="O73" s="30" t="n">
        <f aca="false">N73+O72</f>
        <v>-772424.682276033</v>
      </c>
      <c r="P73" s="30" t="n">
        <f aca="false">O73+P72</f>
        <v>-816574.480805788</v>
      </c>
      <c r="Q73" s="30" t="n">
        <f aca="false">P73+Q72</f>
        <v>-859289.625003497</v>
      </c>
      <c r="R73" s="30" t="n">
        <f aca="false">Q73+R72</f>
        <v>-911991.476300327</v>
      </c>
      <c r="S73" s="30" t="n">
        <f aca="false">R73+S72</f>
        <v>-954057.24810497</v>
      </c>
      <c r="T73" s="30" t="n">
        <f aca="false">S73+T72</f>
        <v>-994754.211990346</v>
      </c>
      <c r="U73" s="30" t="n">
        <f aca="false">T73+U72</f>
        <v>-1034459.47534109</v>
      </c>
      <c r="V73" s="30" t="n">
        <f aca="false">U73+V72</f>
        <v>-1079690.54630337</v>
      </c>
      <c r="W73" s="30" t="n">
        <f aca="false">V73+W72</f>
        <v>-1118657.91525842</v>
      </c>
      <c r="X73" s="30" t="n">
        <f aca="false">W73+X72</f>
        <v>-1156565.44435121</v>
      </c>
      <c r="Y73" s="30" t="n">
        <f aca="false">X73+Y72</f>
        <v>-1193649.52160521</v>
      </c>
      <c r="Z73" s="30" t="n">
        <f aca="false">Y73+Z72</f>
        <v>-1229552.71895268</v>
      </c>
      <c r="AA73" s="30" t="n">
        <f aca="false">Z73+AA72</f>
        <v>-1264457.35987002</v>
      </c>
      <c r="AB73" s="30" t="n">
        <f aca="false">AA73+AB72</f>
        <v>-1298383.41548585</v>
      </c>
      <c r="AC73" s="30" t="n">
        <f aca="false">AB73+AC72</f>
        <v>-1331350.45750618</v>
      </c>
      <c r="AD73" s="30" t="n">
        <f aca="false">AC73+AD72</f>
        <v>-1363377.66620293</v>
      </c>
      <c r="AE73" s="30" t="n">
        <f aca="false">AD73+AE72</f>
        <v>-1394483.83824257</v>
      </c>
      <c r="AF73" s="30" t="n">
        <f aca="false">AE73+AF72</f>
        <v>-1424687.39435825</v>
      </c>
      <c r="AG73" s="30" t="n">
        <f aca="false">AF73+AG72</f>
        <v>-1454006.38686843</v>
      </c>
      <c r="AH73" s="30" t="n">
        <f aca="false">AG73+AH72</f>
        <v>-1498311.30704524</v>
      </c>
      <c r="AI73" s="30" t="n">
        <f aca="false">AH73+AI72</f>
        <v>-1541913.89233533</v>
      </c>
      <c r="AJ73" s="30" t="n">
        <f aca="false">AI73+AJ72</f>
        <v>-1584930.93343645</v>
      </c>
      <c r="AK73" s="30" t="n">
        <f aca="false">AJ73+AK72</f>
        <v>-1623092.40123237</v>
      </c>
    </row>
    <row r="74" customFormat="false" ht="15" hidden="false" customHeight="true" outlineLevel="0" collapsed="false">
      <c r="A74" s="23" t="s">
        <v>307</v>
      </c>
      <c r="B74" s="31" t="n">
        <f aca="false">Inputs!$B$6+B73</f>
        <v>-74000</v>
      </c>
      <c r="C74" s="31" t="n">
        <f aca="false">Inputs!$B$6+C73</f>
        <v>-133000</v>
      </c>
      <c r="D74" s="31" t="n">
        <f aca="false">Inputs!$B$6+D73</f>
        <v>-192000</v>
      </c>
      <c r="E74" s="31" t="n">
        <f aca="false">Inputs!$B$6+E73</f>
        <v>-246852.8</v>
      </c>
      <c r="F74" s="31" t="n">
        <f aca="false">Inputs!$B$6+F73</f>
        <v>-305852.8</v>
      </c>
      <c r="G74" s="31" t="n">
        <f aca="false">Inputs!$B$6+G73</f>
        <v>-360952.6</v>
      </c>
      <c r="H74" s="31" t="n">
        <f aca="false">Inputs!$B$6+H73</f>
        <v>-416159.92</v>
      </c>
      <c r="I74" s="31" t="n">
        <f aca="false">Inputs!$B$6+I73</f>
        <v>-468995.23836</v>
      </c>
      <c r="J74" s="31" t="n">
        <f aca="false">Inputs!$B$6+J73</f>
        <v>-523244.6984576</v>
      </c>
      <c r="K74" s="31" t="n">
        <f aca="false">Inputs!$B$6+K73</f>
        <v>-575006.774113248</v>
      </c>
      <c r="L74" s="31" t="n">
        <f aca="false">Inputs!$B$6+L73</f>
        <v>-621117.693894333</v>
      </c>
      <c r="M74" s="31" t="n">
        <f aca="false">Inputs!$B$6+M73</f>
        <v>-672753.205262872</v>
      </c>
      <c r="N74" s="31" t="n">
        <f aca="false">Inputs!$B$6+N73</f>
        <v>-721872.959937789</v>
      </c>
      <c r="O74" s="31" t="n">
        <f aca="false">Inputs!$B$6+O73</f>
        <v>-772424.682276033</v>
      </c>
      <c r="P74" s="31" t="n">
        <f aca="false">Inputs!$B$6+P73</f>
        <v>-816574.480805788</v>
      </c>
      <c r="Q74" s="31" t="n">
        <f aca="false">Inputs!$B$6+Q73</f>
        <v>-859289.625003497</v>
      </c>
      <c r="R74" s="31" t="n">
        <f aca="false">Inputs!$B$6+R73</f>
        <v>-911991.476300327</v>
      </c>
      <c r="S74" s="31" t="n">
        <f aca="false">Inputs!$B$6+S73</f>
        <v>-954057.24810497</v>
      </c>
      <c r="T74" s="31" t="n">
        <f aca="false">Inputs!$B$6+T73</f>
        <v>-994754.211990346</v>
      </c>
      <c r="U74" s="31" t="n">
        <f aca="false">Inputs!$B$6+U73</f>
        <v>-1034459.47534109</v>
      </c>
      <c r="V74" s="31" t="n">
        <f aca="false">Inputs!$B$6+V73</f>
        <v>-1079690.54630337</v>
      </c>
      <c r="W74" s="31" t="n">
        <f aca="false">Inputs!$B$6+W73</f>
        <v>-1118657.91525842</v>
      </c>
      <c r="X74" s="31" t="n">
        <f aca="false">Inputs!$B$6+X73</f>
        <v>-1156565.44435121</v>
      </c>
      <c r="Y74" s="31" t="n">
        <f aca="false">Inputs!$B$6+Y73</f>
        <v>-1193649.52160521</v>
      </c>
      <c r="Z74" s="31" t="n">
        <f aca="false">Inputs!$B$6+Z73</f>
        <v>-1229552.71895268</v>
      </c>
      <c r="AA74" s="31" t="n">
        <f aca="false">Inputs!$B$6+AA73</f>
        <v>-1264457.35987002</v>
      </c>
      <c r="AB74" s="31" t="n">
        <f aca="false">Inputs!$B$6+AB73</f>
        <v>-1298383.41548585</v>
      </c>
      <c r="AC74" s="31" t="n">
        <f aca="false">Inputs!$B$6+AC73</f>
        <v>-1331350.45750618</v>
      </c>
      <c r="AD74" s="31" t="n">
        <f aca="false">Inputs!$B$6+AD73</f>
        <v>-1363377.66620293</v>
      </c>
      <c r="AE74" s="31" t="n">
        <f aca="false">Inputs!$B$6+AE73</f>
        <v>-1394483.83824257</v>
      </c>
      <c r="AF74" s="31" t="n">
        <f aca="false">Inputs!$B$6+AF73</f>
        <v>-1424687.39435825</v>
      </c>
      <c r="AG74" s="31" t="n">
        <f aca="false">Inputs!$B$6+AG73</f>
        <v>-1454006.38686843</v>
      </c>
      <c r="AH74" s="31" t="n">
        <f aca="false">Inputs!$B$6+AH73</f>
        <v>-1498311.30704524</v>
      </c>
      <c r="AI74" s="31" t="n">
        <f aca="false">Inputs!$B$6+AI73</f>
        <v>-1541913.89233533</v>
      </c>
      <c r="AJ74" s="31" t="n">
        <f aca="false">Inputs!$B$6+AJ73</f>
        <v>-1584930.93343645</v>
      </c>
      <c r="AK74" s="31" t="n">
        <f aca="false">Inputs!$B$6+AK73</f>
        <v>-1623092.40123237</v>
      </c>
    </row>
    <row r="75" customFormat="false" ht="15" hidden="false" customHeight="true" outlineLevel="0" collapsed="false">
      <c r="A75" s="25" t="s">
        <v>308</v>
      </c>
      <c r="B75" s="30" t="n">
        <f aca="false">IF(B5=1,Funding!$B$16,0)</f>
        <v>1400000</v>
      </c>
      <c r="C75" s="30" t="n">
        <f aca="false">IF(C5=1,Funding!$B$16,0)</f>
        <v>0</v>
      </c>
      <c r="D75" s="30" t="n">
        <f aca="false">IF(D5=1,Funding!$B$16,0)</f>
        <v>0</v>
      </c>
      <c r="E75" s="30" t="n">
        <f aca="false">IF(E5=1,Funding!$B$16,0)</f>
        <v>0</v>
      </c>
      <c r="F75" s="30" t="n">
        <f aca="false">IF(F5=1,Funding!$B$16,0)</f>
        <v>0</v>
      </c>
      <c r="G75" s="30" t="n">
        <f aca="false">IF(G5=1,Funding!$B$16,0)</f>
        <v>0</v>
      </c>
      <c r="H75" s="30" t="n">
        <f aca="false">IF(H5=1,Funding!$B$16,0)</f>
        <v>0</v>
      </c>
      <c r="I75" s="30" t="n">
        <f aca="false">IF(I5=1,Funding!$B$16,0)</f>
        <v>0</v>
      </c>
      <c r="J75" s="30" t="n">
        <f aca="false">IF(J5=1,Funding!$B$16,0)</f>
        <v>0</v>
      </c>
      <c r="K75" s="30" t="n">
        <f aca="false">IF(K5=1,Funding!$B$16,0)</f>
        <v>0</v>
      </c>
      <c r="L75" s="30" t="n">
        <f aca="false">IF(L5=1,Funding!$B$16,0)</f>
        <v>0</v>
      </c>
      <c r="M75" s="30" t="n">
        <f aca="false">IF(M5=1,Funding!$B$16,0)</f>
        <v>0</v>
      </c>
      <c r="N75" s="30" t="n">
        <f aca="false">IF(N5=1,Funding!$B$16,0)</f>
        <v>0</v>
      </c>
      <c r="O75" s="30" t="n">
        <f aca="false">IF(O5=1,Funding!$B$16,0)</f>
        <v>0</v>
      </c>
      <c r="P75" s="30" t="n">
        <f aca="false">IF(P5=1,Funding!$B$16,0)</f>
        <v>0</v>
      </c>
      <c r="Q75" s="30" t="n">
        <f aca="false">IF(Q5=1,Funding!$B$16,0)</f>
        <v>0</v>
      </c>
      <c r="R75" s="30" t="n">
        <f aca="false">IF(R5=1,Funding!$B$16,0)</f>
        <v>0</v>
      </c>
      <c r="S75" s="30" t="n">
        <f aca="false">IF(S5=1,Funding!$B$16,0)</f>
        <v>0</v>
      </c>
      <c r="T75" s="30" t="n">
        <f aca="false">IF(T5=1,Funding!$B$16,0)</f>
        <v>0</v>
      </c>
      <c r="U75" s="30" t="n">
        <f aca="false">IF(U5=1,Funding!$B$16,0)</f>
        <v>0</v>
      </c>
      <c r="V75" s="30" t="n">
        <f aca="false">IF(V5=1,Funding!$B$16,0)</f>
        <v>0</v>
      </c>
      <c r="W75" s="30" t="n">
        <f aca="false">IF(W5=1,Funding!$B$16,0)</f>
        <v>0</v>
      </c>
      <c r="X75" s="30" t="n">
        <f aca="false">IF(X5=1,Funding!$B$16,0)</f>
        <v>0</v>
      </c>
      <c r="Y75" s="30" t="n">
        <f aca="false">IF(Y5=1,Funding!$B$16,0)</f>
        <v>0</v>
      </c>
      <c r="Z75" s="30" t="n">
        <f aca="false">IF(Z5=1,Funding!$B$16,0)</f>
        <v>0</v>
      </c>
      <c r="AA75" s="30" t="n">
        <f aca="false">IF(AA5=1,Funding!$B$16,0)</f>
        <v>0</v>
      </c>
      <c r="AB75" s="30" t="n">
        <f aca="false">IF(AB5=1,Funding!$B$16,0)</f>
        <v>0</v>
      </c>
      <c r="AC75" s="30" t="n">
        <f aca="false">IF(AC5=1,Funding!$B$16,0)</f>
        <v>0</v>
      </c>
      <c r="AD75" s="30" t="n">
        <f aca="false">IF(AD5=1,Funding!$B$16,0)</f>
        <v>0</v>
      </c>
      <c r="AE75" s="30" t="n">
        <f aca="false">IF(AE5=1,Funding!$B$16,0)</f>
        <v>0</v>
      </c>
      <c r="AF75" s="30" t="n">
        <f aca="false">IF(AF5=1,Funding!$B$16,0)</f>
        <v>0</v>
      </c>
      <c r="AG75" s="30" t="n">
        <f aca="false">IF(AG5=1,Funding!$B$16,0)</f>
        <v>0</v>
      </c>
      <c r="AH75" s="30" t="n">
        <f aca="false">IF(AH5=1,Funding!$B$16,0)</f>
        <v>0</v>
      </c>
      <c r="AI75" s="30" t="n">
        <f aca="false">IF(AI5=1,Funding!$B$16,0)</f>
        <v>0</v>
      </c>
      <c r="AJ75" s="30" t="n">
        <f aca="false">IF(AJ5=1,Funding!$B$16,0)</f>
        <v>0</v>
      </c>
      <c r="AK75" s="30" t="n">
        <f aca="false">IF(AK5=1,Funding!$B$16,0)</f>
        <v>0</v>
      </c>
    </row>
    <row r="76" customFormat="false" ht="15" hidden="false" customHeight="true" outlineLevel="0" collapsed="false">
      <c r="A76" s="25" t="s">
        <v>309</v>
      </c>
      <c r="B76" s="30" t="n">
        <f aca="false">IF(B5=1,Inputs!$B$12,0)</f>
        <v>25000</v>
      </c>
      <c r="C76" s="30" t="n">
        <f aca="false">IF(C5=1,Inputs!$B$12,0)</f>
        <v>0</v>
      </c>
      <c r="D76" s="30" t="n">
        <f aca="false">IF(D5=1,Inputs!$B$12,0)</f>
        <v>0</v>
      </c>
      <c r="E76" s="30" t="n">
        <f aca="false">IF(E5=1,Inputs!$B$12,0)</f>
        <v>0</v>
      </c>
      <c r="F76" s="30" t="n">
        <f aca="false">IF(F5=1,Inputs!$B$12,0)</f>
        <v>0</v>
      </c>
      <c r="G76" s="30" t="n">
        <f aca="false">IF(G5=1,Inputs!$B$12,0)</f>
        <v>0</v>
      </c>
      <c r="H76" s="30" t="n">
        <f aca="false">IF(H5=1,Inputs!$B$12,0)</f>
        <v>0</v>
      </c>
      <c r="I76" s="30" t="n">
        <f aca="false">IF(I5=1,Inputs!$B$12,0)</f>
        <v>0</v>
      </c>
      <c r="J76" s="30" t="n">
        <f aca="false">IF(J5=1,Inputs!$B$12,0)</f>
        <v>0</v>
      </c>
      <c r="K76" s="30" t="n">
        <f aca="false">IF(K5=1,Inputs!$B$12,0)</f>
        <v>0</v>
      </c>
      <c r="L76" s="30" t="n">
        <f aca="false">IF(L5=1,Inputs!$B$12,0)</f>
        <v>0</v>
      </c>
      <c r="M76" s="30" t="n">
        <f aca="false">IF(M5=1,Inputs!$B$12,0)</f>
        <v>0</v>
      </c>
      <c r="N76" s="30" t="n">
        <f aca="false">IF(N5=1,Inputs!$B$12,0)</f>
        <v>0</v>
      </c>
      <c r="O76" s="30" t="n">
        <f aca="false">IF(O5=1,Inputs!$B$12,0)</f>
        <v>0</v>
      </c>
      <c r="P76" s="30" t="n">
        <f aca="false">IF(P5=1,Inputs!$B$12,0)</f>
        <v>0</v>
      </c>
      <c r="Q76" s="30" t="n">
        <f aca="false">IF(Q5=1,Inputs!$B$12,0)</f>
        <v>0</v>
      </c>
      <c r="R76" s="30" t="n">
        <f aca="false">IF(R5=1,Inputs!$B$12,0)</f>
        <v>0</v>
      </c>
      <c r="S76" s="30" t="n">
        <f aca="false">IF(S5=1,Inputs!$B$12,0)</f>
        <v>0</v>
      </c>
      <c r="T76" s="30" t="n">
        <f aca="false">IF(T5=1,Inputs!$B$12,0)</f>
        <v>0</v>
      </c>
      <c r="U76" s="30" t="n">
        <f aca="false">IF(U5=1,Inputs!$B$12,0)</f>
        <v>0</v>
      </c>
      <c r="V76" s="30" t="n">
        <f aca="false">IF(V5=1,Inputs!$B$12,0)</f>
        <v>0</v>
      </c>
      <c r="W76" s="30" t="n">
        <f aca="false">IF(W5=1,Inputs!$B$12,0)</f>
        <v>0</v>
      </c>
      <c r="X76" s="30" t="n">
        <f aca="false">IF(X5=1,Inputs!$B$12,0)</f>
        <v>0</v>
      </c>
      <c r="Y76" s="30" t="n">
        <f aca="false">IF(Y5=1,Inputs!$B$12,0)</f>
        <v>0</v>
      </c>
      <c r="Z76" s="30" t="n">
        <f aca="false">IF(Z5=1,Inputs!$B$12,0)</f>
        <v>0</v>
      </c>
      <c r="AA76" s="30" t="n">
        <f aca="false">IF(AA5=1,Inputs!$B$12,0)</f>
        <v>0</v>
      </c>
      <c r="AB76" s="30" t="n">
        <f aca="false">IF(AB5=1,Inputs!$B$12,0)</f>
        <v>0</v>
      </c>
      <c r="AC76" s="30" t="n">
        <f aca="false">IF(AC5=1,Inputs!$B$12,0)</f>
        <v>0</v>
      </c>
      <c r="AD76" s="30" t="n">
        <f aca="false">IF(AD5=1,Inputs!$B$12,0)</f>
        <v>0</v>
      </c>
      <c r="AE76" s="30" t="n">
        <f aca="false">IF(AE5=1,Inputs!$B$12,0)</f>
        <v>0</v>
      </c>
      <c r="AF76" s="30" t="n">
        <f aca="false">IF(AF5=1,Inputs!$B$12,0)</f>
        <v>0</v>
      </c>
      <c r="AG76" s="30" t="n">
        <f aca="false">IF(AG5=1,Inputs!$B$12,0)</f>
        <v>0</v>
      </c>
      <c r="AH76" s="30" t="n">
        <f aca="false">IF(AH5=1,Inputs!$B$12,0)</f>
        <v>0</v>
      </c>
      <c r="AI76" s="30" t="n">
        <f aca="false">IF(AI5=1,Inputs!$B$12,0)</f>
        <v>0</v>
      </c>
      <c r="AJ76" s="30" t="n">
        <f aca="false">IF(AJ5=1,Inputs!$B$12,0)</f>
        <v>0</v>
      </c>
      <c r="AK76" s="30" t="n">
        <f aca="false">IF(AK5=1,Inputs!$B$12,0)</f>
        <v>0</v>
      </c>
    </row>
    <row r="77" customFormat="false" ht="15" hidden="false" customHeight="true" outlineLevel="0" collapsed="false">
      <c r="A77" s="23" t="s">
        <v>310</v>
      </c>
      <c r="B77" s="31" t="n">
        <f aca="false">B74+SUM($B75:B75)-SUM($B76:B76)</f>
        <v>1301000</v>
      </c>
      <c r="C77" s="31" t="n">
        <f aca="false">C74+SUM($B75:C75)-SUM($B76:C76)</f>
        <v>1242000</v>
      </c>
      <c r="D77" s="31" t="n">
        <f aca="false">D74+SUM($B75:D75)-SUM($B76:D76)</f>
        <v>1183000</v>
      </c>
      <c r="E77" s="31" t="n">
        <f aca="false">E74+SUM($B75:E75)-SUM($B76:E76)</f>
        <v>1128147.2</v>
      </c>
      <c r="F77" s="31" t="n">
        <f aca="false">F74+SUM($B75:F75)-SUM($B76:F76)</f>
        <v>1069147.2</v>
      </c>
      <c r="G77" s="31" t="n">
        <f aca="false">G74+SUM($B75:G75)-SUM($B76:G76)</f>
        <v>1014047.4</v>
      </c>
      <c r="H77" s="31" t="n">
        <f aca="false">H74+SUM($B75:H75)-SUM($B76:H76)</f>
        <v>958840.08</v>
      </c>
      <c r="I77" s="31" t="n">
        <f aca="false">I74+SUM($B75:I75)-SUM($B76:I76)</f>
        <v>906004.76164</v>
      </c>
      <c r="J77" s="31" t="n">
        <f aca="false">J74+SUM($B75:J75)-SUM($B76:J76)</f>
        <v>851755.3015424</v>
      </c>
      <c r="K77" s="31" t="n">
        <f aca="false">K74+SUM($B75:K75)-SUM($B76:K76)</f>
        <v>799993.225886752</v>
      </c>
      <c r="L77" s="31" t="n">
        <f aca="false">L74+SUM($B75:L75)-SUM($B76:L76)</f>
        <v>753882.306105667</v>
      </c>
      <c r="M77" s="31" t="n">
        <f aca="false">M74+SUM($B75:M75)-SUM($B76:M76)</f>
        <v>702246.794737129</v>
      </c>
      <c r="N77" s="31" t="n">
        <f aca="false">N74+SUM($B75:N75)-SUM($B76:N76)</f>
        <v>653127.040062211</v>
      </c>
      <c r="O77" s="31" t="n">
        <f aca="false">O74+SUM($B75:O75)-SUM($B76:O76)</f>
        <v>602575.317723967</v>
      </c>
      <c r="P77" s="31" t="n">
        <f aca="false">P74+SUM($B75:P75)-SUM($B76:P76)</f>
        <v>558425.519194213</v>
      </c>
      <c r="Q77" s="31" t="n">
        <f aca="false">Q74+SUM($B75:Q75)-SUM($B76:Q76)</f>
        <v>515710.374996503</v>
      </c>
      <c r="R77" s="31" t="n">
        <f aca="false">R74+SUM($B75:R75)-SUM($B76:R76)</f>
        <v>463008.523699673</v>
      </c>
      <c r="S77" s="31" t="n">
        <f aca="false">S74+SUM($B75:S75)-SUM($B76:S76)</f>
        <v>420942.75189503</v>
      </c>
      <c r="T77" s="31" t="n">
        <f aca="false">T74+SUM($B75:T75)-SUM($B76:T76)</f>
        <v>380245.788009654</v>
      </c>
      <c r="U77" s="31" t="n">
        <f aca="false">U74+SUM($B75:U75)-SUM($B76:U76)</f>
        <v>340540.524658911</v>
      </c>
      <c r="V77" s="31" t="n">
        <f aca="false">V74+SUM($B75:V75)-SUM($B76:V76)</f>
        <v>295309.453696633</v>
      </c>
      <c r="W77" s="31" t="n">
        <f aca="false">W74+SUM($B75:W75)-SUM($B76:W76)</f>
        <v>256342.084741575</v>
      </c>
      <c r="X77" s="31" t="n">
        <f aca="false">X74+SUM($B75:X75)-SUM($B76:X76)</f>
        <v>218434.555648794</v>
      </c>
      <c r="Y77" s="31" t="n">
        <f aca="false">Y74+SUM($B75:Y75)-SUM($B76:Y76)</f>
        <v>181350.478394793</v>
      </c>
      <c r="Z77" s="31" t="n">
        <f aca="false">Z74+SUM($B75:Z75)-SUM($B76:Z76)</f>
        <v>145447.281047322</v>
      </c>
      <c r="AA77" s="31" t="n">
        <f aca="false">AA74+SUM($B75:AA75)-SUM($B76:AA76)</f>
        <v>110542.640129976</v>
      </c>
      <c r="AB77" s="31" t="n">
        <f aca="false">AB74+SUM($B75:AB75)-SUM($B76:AB76)</f>
        <v>76616.5845141513</v>
      </c>
      <c r="AC77" s="31" t="n">
        <f aca="false">AC74+SUM($B75:AC75)-SUM($B76:AC76)</f>
        <v>43649.5424938183</v>
      </c>
      <c r="AD77" s="31" t="n">
        <f aca="false">AD74+SUM($B75:AD75)-SUM($B76:AD76)</f>
        <v>11622.3337970669</v>
      </c>
      <c r="AE77" s="31" t="n">
        <f aca="false">AE74+SUM($B75:AE75)-SUM($B76:AE76)</f>
        <v>-19483.8382425744</v>
      </c>
      <c r="AF77" s="31" t="n">
        <f aca="false">AF74+SUM($B75:AF75)-SUM($B76:AF76)</f>
        <v>-49687.3943582478</v>
      </c>
      <c r="AG77" s="31" t="n">
        <f aca="false">AG74+SUM($B75:AG75)-SUM($B76:AG76)</f>
        <v>-79006.3868684329</v>
      </c>
      <c r="AH77" s="31" t="n">
        <f aca="false">AH74+SUM($B75:AH75)-SUM($B76:AH76)</f>
        <v>-123311.307045239</v>
      </c>
      <c r="AI77" s="31" t="n">
        <f aca="false">AI74+SUM($B75:AI75)-SUM($B76:AI76)</f>
        <v>-166913.892335335</v>
      </c>
      <c r="AJ77" s="31" t="n">
        <f aca="false">AJ74+SUM($B75:AJ75)-SUM($B76:AJ76)</f>
        <v>-209930.933436453</v>
      </c>
      <c r="AK77" s="31" t="n">
        <f aca="false">AK74+SUM($B75:AK75)-SUM($B76:AK76)</f>
        <v>-248092.401232374</v>
      </c>
    </row>
    <row r="78" customFormat="false" ht="15" hidden="false" customHeight="true" outlineLevel="0" collapsed="false">
      <c r="A78" s="23" t="s">
        <v>311</v>
      </c>
      <c r="B78" s="31" t="n">
        <f aca="false">Inputs!$B$10*B60</f>
        <v>177000</v>
      </c>
      <c r="C78" s="31" t="n">
        <f aca="false">Inputs!$B$10*C60</f>
        <v>177000</v>
      </c>
      <c r="D78" s="31" t="n">
        <f aca="false">Inputs!$B$10*D60</f>
        <v>177000</v>
      </c>
      <c r="E78" s="31" t="n">
        <f aca="false">Inputs!$B$10*E60</f>
        <v>177129.6</v>
      </c>
      <c r="F78" s="31" t="n">
        <f aca="false">Inputs!$B$10*F60</f>
        <v>177000</v>
      </c>
      <c r="G78" s="31" t="n">
        <f aca="false">Inputs!$B$10*G60</f>
        <v>177870.6</v>
      </c>
      <c r="H78" s="31" t="n">
        <f aca="false">Inputs!$B$10*H60</f>
        <v>178581.96</v>
      </c>
      <c r="I78" s="31" t="n">
        <f aca="false">Inputs!$B$10*I60</f>
        <v>179379.50402625</v>
      </c>
      <c r="J78" s="31" t="n">
        <f aca="false">Inputs!$B$10*J60</f>
        <v>180769.98806745</v>
      </c>
      <c r="K78" s="31" t="n">
        <f aca="false">Inputs!$B$10*K60</f>
        <v>181508.951532351</v>
      </c>
      <c r="L78" s="31" t="n">
        <f aca="false">Inputs!$B$10*L60</f>
        <v>182345.857849679</v>
      </c>
      <c r="M78" s="31" t="n">
        <f aca="false">Inputs!$B$10*M60</f>
        <v>182809.00681441</v>
      </c>
      <c r="N78" s="31" t="n">
        <f aca="false">Inputs!$B$10*N60</f>
        <v>183522.009904372</v>
      </c>
      <c r="O78" s="31" t="n">
        <f aca="false">Inputs!$B$10*O60</f>
        <v>184829.64382801</v>
      </c>
      <c r="P78" s="31" t="n">
        <f aca="false">Inputs!$B$10*P60</f>
        <v>185617.0141777</v>
      </c>
      <c r="Q78" s="31" t="n">
        <f aca="false">Inputs!$B$10*Q60</f>
        <v>186244.751242121</v>
      </c>
      <c r="R78" s="31" t="n">
        <f aca="false">Inputs!$B$10*R60</f>
        <v>187241.322339003</v>
      </c>
      <c r="S78" s="31" t="n">
        <f aca="false">Inputs!$B$10*S60</f>
        <v>188848.467118473</v>
      </c>
      <c r="T78" s="31" t="n">
        <f aca="false">Inputs!$B$10*T60</f>
        <v>189396.755124079</v>
      </c>
      <c r="U78" s="31" t="n">
        <f aca="false">Inputs!$B$10*U60</f>
        <v>189948.897369572</v>
      </c>
      <c r="V78" s="31" t="n">
        <f aca="false">Inputs!$B$10*V60</f>
        <v>191000.985543906</v>
      </c>
      <c r="W78" s="31" t="n">
        <f aca="false">Inputs!$B$10*W60</f>
        <v>192405.929059278</v>
      </c>
      <c r="X78" s="31" t="n">
        <f aca="false">Inputs!$B$10*X60</f>
        <v>193624.067826067</v>
      </c>
      <c r="Y78" s="31" t="n">
        <f aca="false">Inputs!$B$10*Y60</f>
        <v>194817.843817521</v>
      </c>
      <c r="Z78" s="31" t="n">
        <f aca="false">Inputs!$B$10*Z60</f>
        <v>195987.744289145</v>
      </c>
      <c r="AA78" s="31" t="n">
        <f aca="false">Inputs!$B$10*AA60</f>
        <v>197134.246751337</v>
      </c>
      <c r="AB78" s="31" t="n">
        <f aca="false">Inputs!$B$10*AB60</f>
        <v>198257.819164286</v>
      </c>
      <c r="AC78" s="31" t="n">
        <f aca="false">Inputs!$B$10*AC60</f>
        <v>199358.920128975</v>
      </c>
      <c r="AD78" s="31" t="n">
        <f aca="false">Inputs!$B$10*AD60</f>
        <v>200437.99907437</v>
      </c>
      <c r="AE78" s="31" t="n">
        <f aca="false">Inputs!$B$10*AE60</f>
        <v>201495.496440858</v>
      </c>
      <c r="AF78" s="31" t="n">
        <f aca="false">Inputs!$B$10*AF60</f>
        <v>202531.843860016</v>
      </c>
      <c r="AG78" s="31" t="n">
        <f aca="false">Inputs!$B$10*AG60</f>
        <v>203547.46433079</v>
      </c>
      <c r="AH78" s="31" t="n">
        <f aca="false">Inputs!$B$10*AH60</f>
        <v>252672.37239215</v>
      </c>
      <c r="AI78" s="31" t="n">
        <f aca="false">Inputs!$B$10*AI60</f>
        <v>253518.174292282</v>
      </c>
      <c r="AJ78" s="31" t="n">
        <f aca="false">Inputs!$B$10*AJ60</f>
        <v>255215.068154411</v>
      </c>
      <c r="AK78" s="31" t="n">
        <f aca="false">Inputs!$B$10*AK60</f>
        <v>256992.804139298</v>
      </c>
    </row>
    <row r="79" customFormat="false" ht="15" hidden="false" customHeight="true" outlineLevel="0" collapsed="false">
      <c r="A79" s="23" t="s">
        <v>312</v>
      </c>
      <c r="B79" s="31" t="n">
        <f aca="false">MAX(0,MIN(B73-SUM($B76:B76), B77-B78-B66))</f>
        <v>0</v>
      </c>
      <c r="C79" s="31" t="n">
        <f aca="false">MAX(0,MIN(C73-SUM($B76:C76), C77-C78-C66))</f>
        <v>0</v>
      </c>
      <c r="D79" s="31" t="n">
        <f aca="false">MAX(0,MIN(D73-SUM($B76:D76), D77-D78-D66))</f>
        <v>0</v>
      </c>
      <c r="E79" s="31" t="n">
        <f aca="false">MAX(0,MIN(E73-SUM($B76:E76), E77-E78-E66))</f>
        <v>0</v>
      </c>
      <c r="F79" s="31" t="n">
        <f aca="false">MAX(0,MIN(F73-SUM($B76:F76), F77-F78-F66))</f>
        <v>0</v>
      </c>
      <c r="G79" s="31" t="n">
        <f aca="false">MAX(0,MIN(G73-SUM($B76:G76), G77-G78-G66))</f>
        <v>0</v>
      </c>
      <c r="H79" s="31" t="n">
        <f aca="false">MAX(0,MIN(H73-SUM($B76:H76), H77-H78-H66))</f>
        <v>0</v>
      </c>
      <c r="I79" s="31" t="n">
        <f aca="false">MAX(0,MIN(I73-SUM($B76:I76), I77-I78-I66))</f>
        <v>0</v>
      </c>
      <c r="J79" s="31" t="n">
        <f aca="false">MAX(0,MIN(J73-SUM($B76:J76), J77-J78-J66))</f>
        <v>0</v>
      </c>
      <c r="K79" s="31" t="n">
        <f aca="false">MAX(0,MIN(K73-SUM($B76:K76), K77-K78-K66))</f>
        <v>0</v>
      </c>
      <c r="L79" s="31" t="n">
        <f aca="false">MAX(0,MIN(L73-SUM($B76:L76), L77-L78-L66))</f>
        <v>0</v>
      </c>
      <c r="M79" s="31" t="n">
        <f aca="false">MAX(0,MIN(M73-SUM($B76:M76), M77-M78-M66))</f>
        <v>0</v>
      </c>
      <c r="N79" s="31" t="n">
        <f aca="false">MAX(0,MIN(N73-SUM($B76:N76), N77-N78-N66))</f>
        <v>0</v>
      </c>
      <c r="O79" s="31" t="n">
        <f aca="false">MAX(0,MIN(O73-SUM($B76:O76), O77-O78-O66))</f>
        <v>0</v>
      </c>
      <c r="P79" s="31" t="n">
        <f aca="false">MAX(0,MIN(P73-SUM($B76:P76), P77-P78-P66))</f>
        <v>0</v>
      </c>
      <c r="Q79" s="31" t="n">
        <f aca="false">MAX(0,MIN(Q73-SUM($B76:Q76), Q77-Q78-Q66))</f>
        <v>0</v>
      </c>
      <c r="R79" s="31" t="n">
        <f aca="false">MAX(0,MIN(R73-SUM($B76:R76), R77-R78-R66))</f>
        <v>0</v>
      </c>
      <c r="S79" s="31" t="n">
        <f aca="false">MAX(0,MIN(S73-SUM($B76:S76), S77-S78-S66))</f>
        <v>0</v>
      </c>
      <c r="T79" s="31" t="n">
        <f aca="false">MAX(0,MIN(T73-SUM($B76:T76), T77-T78-T66))</f>
        <v>0</v>
      </c>
      <c r="U79" s="31" t="n">
        <f aca="false">MAX(0,MIN(U73-SUM($B76:U76), U77-U78-U66))</f>
        <v>0</v>
      </c>
      <c r="V79" s="31" t="n">
        <f aca="false">MAX(0,MIN(V73-SUM($B76:V76), V77-V78-V66))</f>
        <v>0</v>
      </c>
      <c r="W79" s="31" t="n">
        <f aca="false">MAX(0,MIN(W73-SUM($B76:W76), W77-W78-W66))</f>
        <v>0</v>
      </c>
      <c r="X79" s="31" t="n">
        <f aca="false">MAX(0,MIN(X73-SUM($B76:X76), X77-X78-X66))</f>
        <v>0</v>
      </c>
      <c r="Y79" s="31" t="n">
        <f aca="false">MAX(0,MIN(Y73-SUM($B76:Y76), Y77-Y78-Y66))</f>
        <v>0</v>
      </c>
      <c r="Z79" s="31" t="n">
        <f aca="false">MAX(0,MIN(Z73-SUM($B76:Z76), Z77-Z78-Z66))</f>
        <v>0</v>
      </c>
      <c r="AA79" s="31" t="n">
        <f aca="false">MAX(0,MIN(AA73-SUM($B76:AA76), AA77-AA78-AA66))</f>
        <v>0</v>
      </c>
      <c r="AB79" s="31" t="n">
        <f aca="false">MAX(0,MIN(AB73-SUM($B76:AB76), AB77-AB78-AB66))</f>
        <v>0</v>
      </c>
      <c r="AC79" s="31" t="n">
        <f aca="false">MAX(0,MIN(AC73-SUM($B76:AC76), AC77-AC78-AC66))</f>
        <v>0</v>
      </c>
      <c r="AD79" s="31" t="n">
        <f aca="false">MAX(0,MIN(AD73-SUM($B76:AD76), AD77-AD78-AD66))</f>
        <v>0</v>
      </c>
      <c r="AE79" s="31" t="n">
        <f aca="false">MAX(0,MIN(AE73-SUM($B76:AE76), AE77-AE78-AE66))</f>
        <v>0</v>
      </c>
      <c r="AF79" s="31" t="n">
        <f aca="false">MAX(0,MIN(AF73-SUM($B76:AF76), AF77-AF78-AF66))</f>
        <v>0</v>
      </c>
      <c r="AG79" s="31" t="n">
        <f aca="false">MAX(0,MIN(AG73-SUM($B76:AG76), AG77-AG78-AG66))</f>
        <v>0</v>
      </c>
      <c r="AH79" s="31" t="n">
        <f aca="false">MAX(0,MIN(AH73-SUM($B76:AH76), AH77-AH78-AH66))</f>
        <v>0</v>
      </c>
      <c r="AI79" s="31" t="n">
        <f aca="false">MAX(0,MIN(AI73-SUM($B76:AI76), AI77-AI78-AI66))</f>
        <v>0</v>
      </c>
      <c r="AJ79" s="31" t="n">
        <f aca="false">MAX(0,MIN(AJ73-SUM($B76:AJ76), AJ77-AJ78-AJ66))</f>
        <v>0</v>
      </c>
      <c r="AK79" s="31" t="n">
        <f aca="false">MAX(0,MIN(AK73-SUM($B76:AK76), AK77-AK78-AK66))</f>
        <v>0</v>
      </c>
    </row>
    <row r="80" customFormat="false" ht="15" hidden="false" customHeight="true" outlineLevel="0" collapsed="false">
      <c r="A80" s="25" t="s">
        <v>313</v>
      </c>
      <c r="B80" s="30" t="n">
        <f aca="false">0</f>
        <v>0</v>
      </c>
      <c r="C80" s="30" t="n">
        <f aca="false">0</f>
        <v>0</v>
      </c>
      <c r="D80" s="30" t="n">
        <f aca="false">0</f>
        <v>0</v>
      </c>
      <c r="E80" s="30" t="n">
        <f aca="false">0</f>
        <v>0</v>
      </c>
      <c r="F80" s="30" t="n">
        <f aca="false">0</f>
        <v>0</v>
      </c>
      <c r="G80" s="30" t="n">
        <f aca="false">0</f>
        <v>0</v>
      </c>
      <c r="H80" s="30" t="n">
        <f aca="false">0</f>
        <v>0</v>
      </c>
      <c r="I80" s="30" t="n">
        <f aca="false">0</f>
        <v>0</v>
      </c>
      <c r="J80" s="30" t="n">
        <f aca="false">0</f>
        <v>0</v>
      </c>
      <c r="K80" s="30" t="n">
        <f aca="false">0</f>
        <v>0</v>
      </c>
      <c r="L80" s="30" t="n">
        <f aca="false">0</f>
        <v>0</v>
      </c>
      <c r="M80" s="30" t="n">
        <f aca="false">0</f>
        <v>0</v>
      </c>
      <c r="N80" s="30" t="n">
        <f aca="false">0</f>
        <v>0</v>
      </c>
      <c r="O80" s="30" t="n">
        <f aca="false">0</f>
        <v>0</v>
      </c>
      <c r="P80" s="30" t="n">
        <f aca="false">0</f>
        <v>0</v>
      </c>
      <c r="Q80" s="30" t="n">
        <f aca="false">0</f>
        <v>0</v>
      </c>
      <c r="R80" s="30" t="n">
        <f aca="false">0</f>
        <v>0</v>
      </c>
      <c r="S80" s="30" t="n">
        <f aca="false">0</f>
        <v>0</v>
      </c>
      <c r="T80" s="30" t="n">
        <f aca="false">0</f>
        <v>0</v>
      </c>
      <c r="U80" s="30" t="n">
        <f aca="false">0</f>
        <v>0</v>
      </c>
      <c r="V80" s="30" t="n">
        <f aca="false">0</f>
        <v>0</v>
      </c>
      <c r="W80" s="30" t="n">
        <f aca="false">0</f>
        <v>0</v>
      </c>
      <c r="X80" s="30" t="n">
        <f aca="false">0</f>
        <v>0</v>
      </c>
      <c r="Y80" s="30" t="n">
        <f aca="false">0</f>
        <v>0</v>
      </c>
      <c r="Z80" s="30" t="n">
        <f aca="false">0</f>
        <v>0</v>
      </c>
      <c r="AA80" s="30" t="n">
        <f aca="false">0</f>
        <v>0</v>
      </c>
      <c r="AB80" s="30" t="n">
        <f aca="false">0</f>
        <v>0</v>
      </c>
      <c r="AC80" s="30" t="n">
        <f aca="false">0</f>
        <v>0</v>
      </c>
      <c r="AD80" s="30" t="n">
        <f aca="false">0</f>
        <v>0</v>
      </c>
      <c r="AE80" s="30" t="n">
        <f aca="false">0</f>
        <v>0</v>
      </c>
      <c r="AF80" s="30" t="n">
        <f aca="false">0</f>
        <v>0</v>
      </c>
      <c r="AG80" s="30" t="n">
        <f aca="false">0</f>
        <v>0</v>
      </c>
      <c r="AH80" s="30" t="n">
        <f aca="false">0</f>
        <v>0</v>
      </c>
      <c r="AI80" s="30" t="n">
        <f aca="false">0</f>
        <v>0</v>
      </c>
      <c r="AJ80" s="30" t="n">
        <f aca="false">0</f>
        <v>0</v>
      </c>
      <c r="AK80" s="30" t="n">
        <f aca="false">0</f>
        <v>0</v>
      </c>
    </row>
    <row r="81" customFormat="false" ht="15" hidden="false" customHeight="true" outlineLevel="0" collapsed="false">
      <c r="A81" s="25" t="s">
        <v>314</v>
      </c>
      <c r="B81" s="30" t="n">
        <f aca="false">MAX(0,B33-B27)</f>
        <v>0</v>
      </c>
      <c r="C81" s="30" t="n">
        <f aca="false">MAX(0,C33-C27)</f>
        <v>0</v>
      </c>
      <c r="D81" s="30" t="n">
        <f aca="false">MAX(0,D33-D27)</f>
        <v>0</v>
      </c>
      <c r="E81" s="30" t="n">
        <f aca="false">MAX(0,E33-E27)</f>
        <v>0</v>
      </c>
      <c r="F81" s="30" t="n">
        <f aca="false">MAX(0,F33-F27)</f>
        <v>0</v>
      </c>
      <c r="G81" s="30" t="n">
        <f aca="false">MAX(0,G33-G27)</f>
        <v>0</v>
      </c>
      <c r="H81" s="30" t="n">
        <f aca="false">MAX(0,H33-H27)</f>
        <v>0</v>
      </c>
      <c r="I81" s="30" t="n">
        <f aca="false">MAX(0,I33-I27)</f>
        <v>0</v>
      </c>
      <c r="J81" s="30" t="n">
        <f aca="false">MAX(0,J33-J27)</f>
        <v>0</v>
      </c>
      <c r="K81" s="30" t="n">
        <f aca="false">MAX(0,K33-K27)</f>
        <v>0</v>
      </c>
      <c r="L81" s="30" t="n">
        <f aca="false">MAX(0,L33-L27)</f>
        <v>0</v>
      </c>
      <c r="M81" s="30" t="n">
        <f aca="false">MAX(0,M33-M27)</f>
        <v>0</v>
      </c>
      <c r="N81" s="30" t="n">
        <f aca="false">MAX(0,N33-N27)</f>
        <v>0</v>
      </c>
      <c r="O81" s="30" t="n">
        <f aca="false">MAX(0,O33-O27)</f>
        <v>0</v>
      </c>
      <c r="P81" s="30" t="n">
        <f aca="false">MAX(0,P33-P27)</f>
        <v>0</v>
      </c>
      <c r="Q81" s="30" t="n">
        <f aca="false">MAX(0,Q33-Q27)</f>
        <v>0</v>
      </c>
      <c r="R81" s="30" t="n">
        <f aca="false">MAX(0,R33-R27)</f>
        <v>0</v>
      </c>
      <c r="S81" s="30" t="n">
        <f aca="false">MAX(0,S33-S27)</f>
        <v>0</v>
      </c>
      <c r="T81" s="30" t="n">
        <f aca="false">MAX(0,T33-T27)</f>
        <v>0</v>
      </c>
      <c r="U81" s="30" t="n">
        <f aca="false">MAX(0,U33-U27)</f>
        <v>0</v>
      </c>
      <c r="V81" s="30" t="n">
        <f aca="false">MAX(0,V33-V27)</f>
        <v>0</v>
      </c>
      <c r="W81" s="30" t="n">
        <f aca="false">MAX(0,W33-W27)</f>
        <v>0</v>
      </c>
      <c r="X81" s="30" t="n">
        <f aca="false">MAX(0,X33-X27)</f>
        <v>0</v>
      </c>
      <c r="Y81" s="30" t="n">
        <f aca="false">MAX(0,Y33-Y27)</f>
        <v>0</v>
      </c>
      <c r="Z81" s="30" t="n">
        <f aca="false">MAX(0,Z33-Z27)</f>
        <v>0</v>
      </c>
      <c r="AA81" s="30" t="n">
        <f aca="false">MAX(0,AA33-AA27)</f>
        <v>0</v>
      </c>
      <c r="AB81" s="30" t="n">
        <f aca="false">MAX(0,AB33-AB27)</f>
        <v>0</v>
      </c>
      <c r="AC81" s="30" t="n">
        <f aca="false">MAX(0,AC33-AC27)</f>
        <v>0</v>
      </c>
      <c r="AD81" s="30" t="n">
        <f aca="false">MAX(0,AD33-AD27)</f>
        <v>0</v>
      </c>
      <c r="AE81" s="30" t="n">
        <f aca="false">MAX(0,AE33-AE27)</f>
        <v>0</v>
      </c>
      <c r="AF81" s="30" t="n">
        <f aca="false">MAX(0,AF33-AF27)</f>
        <v>0</v>
      </c>
      <c r="AG81" s="30" t="n">
        <f aca="false">MAX(0,AG33-AG27)</f>
        <v>0</v>
      </c>
      <c r="AH81" s="30" t="n">
        <f aca="false">MAX(0,AH33-AH27)</f>
        <v>0</v>
      </c>
      <c r="AI81" s="30" t="n">
        <f aca="false">MAX(0,AI33-AI27)</f>
        <v>0</v>
      </c>
      <c r="AJ81" s="30" t="n">
        <f aca="false">MAX(0,AJ33-AJ27)</f>
        <v>0</v>
      </c>
      <c r="AK81" s="30" t="n">
        <f aca="false">MAX(0,AK33-AK27)</f>
        <v>0</v>
      </c>
    </row>
    <row r="82" customFormat="false" ht="15" hidden="false" customHeight="true" outlineLevel="0" collapsed="false">
      <c r="A82" s="25" t="s">
        <v>315</v>
      </c>
      <c r="B82" s="30" t="n">
        <f aca="false">B77-(Inputs!$B$6+B72+B75-B76)</f>
        <v>0</v>
      </c>
      <c r="C82" s="30" t="n">
        <f aca="false">C77-(B77+C72+C75-C76)</f>
        <v>0</v>
      </c>
      <c r="D82" s="30" t="n">
        <f aca="false">D77-(C77+D72+D75-D76)</f>
        <v>0</v>
      </c>
      <c r="E82" s="30" t="n">
        <f aca="false">E77-(D77+E72+E75-E76)</f>
        <v>0</v>
      </c>
      <c r="F82" s="30" t="n">
        <f aca="false">F77-(E77+F72+F75-F76)</f>
        <v>0</v>
      </c>
      <c r="G82" s="30" t="n">
        <f aca="false">G77-(F77+G72+G75-G76)</f>
        <v>0</v>
      </c>
      <c r="H82" s="30" t="n">
        <f aca="false">H77-(G77+H72+H75-H76)</f>
        <v>0</v>
      </c>
      <c r="I82" s="30" t="n">
        <f aca="false">I77-(H77+I72+I75-I76)</f>
        <v>0</v>
      </c>
      <c r="J82" s="30" t="n">
        <f aca="false">J77-(I77+J72+J75-J76)</f>
        <v>0</v>
      </c>
      <c r="K82" s="30" t="n">
        <f aca="false">K77-(J77+K72+K75-K76)</f>
        <v>0</v>
      </c>
      <c r="L82" s="30" t="n">
        <f aca="false">L77-(K77+L72+L75-L76)</f>
        <v>0</v>
      </c>
      <c r="M82" s="30" t="n">
        <f aca="false">M77-(L77+M72+M75-M76)</f>
        <v>0</v>
      </c>
      <c r="N82" s="30" t="n">
        <f aca="false">N77-(M77+N72+N75-N76)</f>
        <v>0</v>
      </c>
      <c r="O82" s="30" t="n">
        <f aca="false">O77-(N77+O72+O75-O76)</f>
        <v>0</v>
      </c>
      <c r="P82" s="30" t="n">
        <f aca="false">P77-(O77+P72+P75-P76)</f>
        <v>0</v>
      </c>
      <c r="Q82" s="30" t="n">
        <f aca="false">Q77-(P77+Q72+Q75-Q76)</f>
        <v>0</v>
      </c>
      <c r="R82" s="30" t="n">
        <f aca="false">R77-(Q77+R72+R75-R76)</f>
        <v>0</v>
      </c>
      <c r="S82" s="30" t="n">
        <f aca="false">S77-(R77+S72+S75-S76)</f>
        <v>0</v>
      </c>
      <c r="T82" s="30" t="n">
        <f aca="false">T77-(S77+T72+T75-T76)</f>
        <v>0</v>
      </c>
      <c r="U82" s="30" t="n">
        <f aca="false">U77-(T77+U72+U75-U76)</f>
        <v>0</v>
      </c>
      <c r="V82" s="30" t="n">
        <f aca="false">V77-(U77+V72+V75-V76)</f>
        <v>0</v>
      </c>
      <c r="W82" s="30" t="n">
        <f aca="false">W77-(V77+W72+W75-W76)</f>
        <v>0</v>
      </c>
      <c r="X82" s="30" t="n">
        <f aca="false">X77-(W77+X72+X75-X76)</f>
        <v>0</v>
      </c>
      <c r="Y82" s="30" t="n">
        <f aca="false">Y77-(X77+Y72+Y75-Y76)</f>
        <v>0</v>
      </c>
      <c r="Z82" s="30" t="n">
        <f aca="false">Z77-(Y77+Z72+Z75-Z76)</f>
        <v>0</v>
      </c>
      <c r="AA82" s="30" t="n">
        <f aca="false">AA77-(Z77+AA72+AA75-AA76)</f>
        <v>0</v>
      </c>
      <c r="AB82" s="30" t="n">
        <f aca="false">AB77-(AA77+AB72+AB75-AB76)</f>
        <v>0</v>
      </c>
      <c r="AC82" s="30" t="n">
        <f aca="false">AC77-(AB77+AC72+AC75-AC76)</f>
        <v>0</v>
      </c>
      <c r="AD82" s="30" t="n">
        <f aca="false">AD77-(AC77+AD72+AD75-AD76)</f>
        <v>0</v>
      </c>
      <c r="AE82" s="30" t="n">
        <f aca="false">AE77-(AD77+AE72+AE75-AE76)</f>
        <v>0</v>
      </c>
      <c r="AF82" s="30" t="n">
        <f aca="false">AF77-(AE77+AF72+AF75-AF76)</f>
        <v>0</v>
      </c>
      <c r="AG82" s="30" t="n">
        <f aca="false">AG77-(AF77+AG72+AG75-AG76)</f>
        <v>0</v>
      </c>
      <c r="AH82" s="30" t="n">
        <f aca="false">AH77-(AG77+AH72+AH75-AH76)</f>
        <v>0</v>
      </c>
      <c r="AI82" s="30" t="n">
        <f aca="false">AI77-(AH77+AI72+AI75-AI76)</f>
        <v>0</v>
      </c>
      <c r="AJ82" s="30" t="n">
        <f aca="false">AJ77-(AI77+AJ72+AJ75-AJ76)</f>
        <v>0</v>
      </c>
      <c r="AK82" s="30" t="n">
        <f aca="false">AK77-(AJ77+AK72+AK75-AK76)</f>
        <v>0</v>
      </c>
    </row>
    <row r="83" customFormat="false" ht="15" hidden="false" customHeight="true" outlineLevel="0" collapsed="false">
      <c r="A83" s="25" t="s">
        <v>316</v>
      </c>
      <c r="B83" s="30" t="n">
        <f aca="false">B43-SUM(B39:B42)</f>
        <v>0</v>
      </c>
      <c r="C83" s="30" t="n">
        <f aca="false">C43-SUM(C39:C42)</f>
        <v>0</v>
      </c>
      <c r="D83" s="30" t="n">
        <f aca="false">D43-SUM(D39:D42)</f>
        <v>0</v>
      </c>
      <c r="E83" s="30" t="n">
        <f aca="false">E43-SUM(E39:E42)</f>
        <v>0</v>
      </c>
      <c r="F83" s="30" t="n">
        <f aca="false">F43-SUM(F39:F42)</f>
        <v>0</v>
      </c>
      <c r="G83" s="30" t="n">
        <f aca="false">G43-SUM(G39:G42)</f>
        <v>0</v>
      </c>
      <c r="H83" s="30" t="n">
        <f aca="false">H43-SUM(H39:H42)</f>
        <v>0</v>
      </c>
      <c r="I83" s="30" t="n">
        <f aca="false">I43-SUM(I39:I42)</f>
        <v>0</v>
      </c>
      <c r="J83" s="30" t="n">
        <f aca="false">J43-SUM(J39:J42)</f>
        <v>0</v>
      </c>
      <c r="K83" s="30" t="n">
        <f aca="false">K43-SUM(K39:K42)</f>
        <v>0</v>
      </c>
      <c r="L83" s="30" t="n">
        <f aca="false">L43-SUM(L39:L42)</f>
        <v>0</v>
      </c>
      <c r="M83" s="30" t="n">
        <f aca="false">M43-SUM(M39:M42)</f>
        <v>0</v>
      </c>
      <c r="N83" s="30" t="n">
        <f aca="false">N43-SUM(N39:N42)</f>
        <v>0</v>
      </c>
      <c r="O83" s="30" t="n">
        <f aca="false">O43-SUM(O39:O42)</f>
        <v>0</v>
      </c>
      <c r="P83" s="30" t="n">
        <f aca="false">P43-SUM(P39:P42)</f>
        <v>0</v>
      </c>
      <c r="Q83" s="30" t="n">
        <f aca="false">Q43-SUM(Q39:Q42)</f>
        <v>0</v>
      </c>
      <c r="R83" s="30" t="n">
        <f aca="false">R43-SUM(R39:R42)</f>
        <v>0</v>
      </c>
      <c r="S83" s="30" t="n">
        <f aca="false">S43-SUM(S39:S42)</f>
        <v>0</v>
      </c>
      <c r="T83" s="30" t="n">
        <f aca="false">T43-SUM(T39:T42)</f>
        <v>0</v>
      </c>
      <c r="U83" s="30" t="n">
        <f aca="false">U43-SUM(U39:U42)</f>
        <v>0</v>
      </c>
      <c r="V83" s="30" t="n">
        <f aca="false">V43-SUM(V39:V42)</f>
        <v>0</v>
      </c>
      <c r="W83" s="30" t="n">
        <f aca="false">W43-SUM(W39:W42)</f>
        <v>0</v>
      </c>
      <c r="X83" s="30" t="n">
        <f aca="false">X43-SUM(X39:X42)</f>
        <v>0</v>
      </c>
      <c r="Y83" s="30" t="n">
        <f aca="false">Y43-SUM(Y39:Y42)</f>
        <v>0</v>
      </c>
      <c r="Z83" s="30" t="n">
        <f aca="false">Z43-SUM(Z39:Z42)</f>
        <v>0</v>
      </c>
      <c r="AA83" s="30" t="n">
        <f aca="false">AA43-SUM(AA39:AA42)</f>
        <v>0</v>
      </c>
      <c r="AB83" s="30" t="n">
        <f aca="false">AB43-SUM(AB39:AB42)</f>
        <v>0</v>
      </c>
      <c r="AC83" s="30" t="n">
        <f aca="false">AC43-SUM(AC39:AC42)</f>
        <v>0</v>
      </c>
      <c r="AD83" s="30" t="n">
        <f aca="false">AD43-SUM(AD39:AD42)</f>
        <v>0</v>
      </c>
      <c r="AE83" s="30" t="n">
        <f aca="false">AE43-SUM(AE39:AE42)</f>
        <v>0</v>
      </c>
      <c r="AF83" s="30" t="n">
        <f aca="false">AF43-SUM(AF39:AF42)</f>
        <v>0</v>
      </c>
      <c r="AG83" s="30" t="n">
        <f aca="false">AG43-SUM(AG39:AG42)</f>
        <v>0</v>
      </c>
      <c r="AH83" s="30" t="n">
        <f aca="false">AH43-SUM(AH39:AH42)</f>
        <v>0</v>
      </c>
      <c r="AI83" s="30" t="n">
        <f aca="false">AI43-SUM(AI39:AI42)</f>
        <v>0</v>
      </c>
      <c r="AJ83" s="30" t="n">
        <f aca="false">AJ43-SUM(AJ39:AJ42)</f>
        <v>0</v>
      </c>
      <c r="AK83" s="30" t="n">
        <f aca="false">AK43-SUM(AK39:AK42)</f>
        <v>0</v>
      </c>
    </row>
    <row r="84" customFormat="false" ht="15" hidden="false" customHeight="true" outlineLevel="0" collapsed="false">
      <c r="A84" s="25" t="s">
        <v>317</v>
      </c>
      <c r="B84" s="30" t="n">
        <f aca="false">B19-B17</f>
        <v>0</v>
      </c>
      <c r="C84" s="30" t="n">
        <f aca="false">C19-C17</f>
        <v>0</v>
      </c>
      <c r="D84" s="30" t="n">
        <f aca="false">D19-D17</f>
        <v>0</v>
      </c>
      <c r="E84" s="30" t="n">
        <f aca="false">E19-E17</f>
        <v>0</v>
      </c>
      <c r="F84" s="30" t="n">
        <f aca="false">F19-F17</f>
        <v>0</v>
      </c>
      <c r="G84" s="30" t="n">
        <f aca="false">G19-G17</f>
        <v>0</v>
      </c>
      <c r="H84" s="30" t="n">
        <f aca="false">H19-H17</f>
        <v>0</v>
      </c>
      <c r="I84" s="30" t="n">
        <f aca="false">I19-I17</f>
        <v>0</v>
      </c>
      <c r="J84" s="30" t="n">
        <f aca="false">J19-J17</f>
        <v>0</v>
      </c>
      <c r="K84" s="30" t="n">
        <f aca="false">K19-K17</f>
        <v>0</v>
      </c>
      <c r="L84" s="30" t="n">
        <f aca="false">L19-L17</f>
        <v>0</v>
      </c>
      <c r="M84" s="30" t="n">
        <f aca="false">M19-M17</f>
        <v>0</v>
      </c>
      <c r="N84" s="30" t="n">
        <f aca="false">N19-N17</f>
        <v>0</v>
      </c>
      <c r="O84" s="30" t="n">
        <f aca="false">O19-O17</f>
        <v>0</v>
      </c>
      <c r="P84" s="30" t="n">
        <f aca="false">P19-P17</f>
        <v>0</v>
      </c>
      <c r="Q84" s="30" t="n">
        <f aca="false">Q19-Q17</f>
        <v>0</v>
      </c>
      <c r="R84" s="30" t="n">
        <f aca="false">R19-R17</f>
        <v>0</v>
      </c>
      <c r="S84" s="30" t="n">
        <f aca="false">S19-S17</f>
        <v>0</v>
      </c>
      <c r="T84" s="30" t="n">
        <f aca="false">T19-T17</f>
        <v>0</v>
      </c>
      <c r="U84" s="30" t="n">
        <f aca="false">U19-U17</f>
        <v>0</v>
      </c>
      <c r="V84" s="30" t="n">
        <f aca="false">V19-V17</f>
        <v>0</v>
      </c>
      <c r="W84" s="30" t="n">
        <f aca="false">W19-W17</f>
        <v>0</v>
      </c>
      <c r="X84" s="30" t="n">
        <f aca="false">X19-X17</f>
        <v>0</v>
      </c>
      <c r="Y84" s="30" t="n">
        <f aca="false">Y19-Y17</f>
        <v>0</v>
      </c>
      <c r="Z84" s="30" t="n">
        <f aca="false">Z19-Z17</f>
        <v>0</v>
      </c>
      <c r="AA84" s="30" t="n">
        <f aca="false">AA19-AA17</f>
        <v>0</v>
      </c>
      <c r="AB84" s="30" t="n">
        <f aca="false">AB19-AB17</f>
        <v>0</v>
      </c>
      <c r="AC84" s="30" t="n">
        <f aca="false">AC19-AC17</f>
        <v>0</v>
      </c>
      <c r="AD84" s="30" t="n">
        <f aca="false">AD19-AD17</f>
        <v>0</v>
      </c>
      <c r="AE84" s="30" t="n">
        <f aca="false">AE19-AE17</f>
        <v>0</v>
      </c>
      <c r="AF84" s="30" t="n">
        <f aca="false">AF19-AF17</f>
        <v>0</v>
      </c>
      <c r="AG84" s="30" t="n">
        <f aca="false">AG19-AG17</f>
        <v>0</v>
      </c>
      <c r="AH84" s="30" t="n">
        <f aca="false">AH19-AH17</f>
        <v>0</v>
      </c>
      <c r="AI84" s="30" t="n">
        <f aca="false">AI19-AI17</f>
        <v>0</v>
      </c>
      <c r="AJ84" s="30" t="n">
        <f aca="false">AJ19-AJ17</f>
        <v>0</v>
      </c>
      <c r="AK84" s="30" t="n">
        <f aca="false">AK19-AK17</f>
        <v>0</v>
      </c>
    </row>
    <row r="85" customFormat="false" ht="15" hidden="false" customHeight="true" outlineLevel="0" collapsed="false">
      <c r="A85" s="25" t="s">
        <v>318</v>
      </c>
      <c r="B85" s="30" t="n">
        <f aca="false">B66</f>
        <v>0</v>
      </c>
      <c r="C85" s="30" t="n">
        <f aca="false">C66</f>
        <v>0</v>
      </c>
      <c r="D85" s="30" t="n">
        <f aca="false">D66</f>
        <v>0</v>
      </c>
      <c r="E85" s="30" t="n">
        <f aca="false">E66</f>
        <v>4320</v>
      </c>
      <c r="F85" s="30" t="n">
        <f aca="false">F66</f>
        <v>4320</v>
      </c>
      <c r="G85" s="30" t="n">
        <f aca="false">G66</f>
        <v>4320</v>
      </c>
      <c r="H85" s="30" t="n">
        <f aca="false">H66</f>
        <v>8640</v>
      </c>
      <c r="I85" s="30" t="n">
        <f aca="false">I66</f>
        <v>4320</v>
      </c>
      <c r="J85" s="30" t="n">
        <f aca="false">J66</f>
        <v>4320</v>
      </c>
      <c r="K85" s="30" t="n">
        <f aca="false">K66</f>
        <v>4320</v>
      </c>
      <c r="L85" s="30" t="n">
        <f aca="false">L66</f>
        <v>4320</v>
      </c>
      <c r="M85" s="30" t="n">
        <f aca="false">M66</f>
        <v>8640</v>
      </c>
      <c r="N85" s="30" t="n">
        <f aca="false">N66</f>
        <v>4320</v>
      </c>
      <c r="O85" s="30" t="n">
        <f aca="false">O66</f>
        <v>4320</v>
      </c>
      <c r="P85" s="30" t="n">
        <f aca="false">P66</f>
        <v>8640</v>
      </c>
      <c r="Q85" s="30" t="n">
        <f aca="false">Q66</f>
        <v>8640</v>
      </c>
      <c r="R85" s="30" t="n">
        <f aca="false">R66</f>
        <v>4320</v>
      </c>
      <c r="S85" s="30" t="n">
        <f aca="false">S66</f>
        <v>4320</v>
      </c>
      <c r="T85" s="30" t="n">
        <f aca="false">T66</f>
        <v>8640</v>
      </c>
      <c r="U85" s="30" t="n">
        <f aca="false">U66</f>
        <v>8640</v>
      </c>
      <c r="V85" s="30" t="n">
        <f aca="false">V66</f>
        <v>8640</v>
      </c>
      <c r="W85" s="30" t="n">
        <f aca="false">W66</f>
        <v>8640</v>
      </c>
      <c r="X85" s="30" t="n">
        <f aca="false">X66</f>
        <v>8640</v>
      </c>
      <c r="Y85" s="30" t="n">
        <f aca="false">Y66</f>
        <v>8640</v>
      </c>
      <c r="Z85" s="30" t="n">
        <f aca="false">Z66</f>
        <v>8640</v>
      </c>
      <c r="AA85" s="30" t="n">
        <f aca="false">AA66</f>
        <v>8640</v>
      </c>
      <c r="AB85" s="30" t="n">
        <f aca="false">AB66</f>
        <v>8640</v>
      </c>
      <c r="AC85" s="30" t="n">
        <f aca="false">AC66</f>
        <v>8640</v>
      </c>
      <c r="AD85" s="30" t="n">
        <f aca="false">AD66</f>
        <v>8640</v>
      </c>
      <c r="AE85" s="30" t="n">
        <f aca="false">AE66</f>
        <v>8640</v>
      </c>
      <c r="AF85" s="30" t="n">
        <f aca="false">AF66</f>
        <v>8640</v>
      </c>
      <c r="AG85" s="30" t="n">
        <f aca="false">AG66</f>
        <v>8640</v>
      </c>
      <c r="AH85" s="30" t="n">
        <f aca="false">AH66</f>
        <v>12960</v>
      </c>
      <c r="AI85" s="30" t="n">
        <f aca="false">AI66</f>
        <v>12960</v>
      </c>
      <c r="AJ85" s="30" t="n">
        <f aca="false">AJ66</f>
        <v>8640</v>
      </c>
      <c r="AK85" s="30" t="n">
        <f aca="false">AK66</f>
        <v>12960</v>
      </c>
    </row>
    <row r="86" customFormat="false" ht="15" hidden="false" customHeight="true" outlineLevel="0" collapsed="false">
      <c r="A86" s="25" t="s">
        <v>319</v>
      </c>
      <c r="B86" s="30" t="n">
        <f aca="false">B35</f>
        <v>0</v>
      </c>
      <c r="C86" s="30" t="n">
        <f aca="false">C35</f>
        <v>0</v>
      </c>
      <c r="D86" s="30" t="n">
        <f aca="false">D35</f>
        <v>0</v>
      </c>
      <c r="E86" s="30" t="n">
        <f aca="false">E35</f>
        <v>0</v>
      </c>
      <c r="F86" s="30" t="n">
        <f aca="false">F35</f>
        <v>0</v>
      </c>
      <c r="G86" s="30" t="n">
        <f aca="false">G35</f>
        <v>0</v>
      </c>
      <c r="H86" s="30" t="n">
        <f aca="false">H35</f>
        <v>0</v>
      </c>
      <c r="I86" s="30" t="n">
        <f aca="false">I35</f>
        <v>0</v>
      </c>
      <c r="J86" s="30" t="n">
        <f aca="false">J35</f>
        <v>0</v>
      </c>
      <c r="K86" s="30" t="n">
        <f aca="false">K35</f>
        <v>0</v>
      </c>
      <c r="L86" s="30" t="n">
        <f aca="false">L35</f>
        <v>0</v>
      </c>
      <c r="M86" s="30" t="n">
        <f aca="false">M35</f>
        <v>0</v>
      </c>
      <c r="N86" s="30" t="n">
        <f aca="false">N35</f>
        <v>0</v>
      </c>
      <c r="O86" s="30" t="n">
        <f aca="false">O35</f>
        <v>0</v>
      </c>
      <c r="P86" s="30" t="n">
        <f aca="false">P35</f>
        <v>0</v>
      </c>
      <c r="Q86" s="30" t="n">
        <f aca="false">Q35</f>
        <v>0</v>
      </c>
      <c r="R86" s="30" t="n">
        <f aca="false">R35</f>
        <v>0</v>
      </c>
      <c r="S86" s="30" t="n">
        <f aca="false">S35</f>
        <v>0</v>
      </c>
      <c r="T86" s="30" t="n">
        <f aca="false">T35</f>
        <v>0</v>
      </c>
      <c r="U86" s="30" t="n">
        <f aca="false">U35</f>
        <v>0</v>
      </c>
      <c r="V86" s="30" t="n">
        <f aca="false">V35</f>
        <v>0</v>
      </c>
      <c r="W86" s="30" t="n">
        <f aca="false">W35</f>
        <v>0</v>
      </c>
      <c r="X86" s="30" t="n">
        <f aca="false">X35</f>
        <v>0</v>
      </c>
      <c r="Y86" s="30" t="n">
        <f aca="false">Y35</f>
        <v>0</v>
      </c>
      <c r="Z86" s="30" t="n">
        <f aca="false">Z35</f>
        <v>0</v>
      </c>
      <c r="AA86" s="30" t="n">
        <f aca="false">AA35</f>
        <v>0</v>
      </c>
      <c r="AB86" s="30" t="n">
        <f aca="false">AB35</f>
        <v>0</v>
      </c>
      <c r="AC86" s="30" t="n">
        <f aca="false">AC35</f>
        <v>0</v>
      </c>
      <c r="AD86" s="30" t="n">
        <f aca="false">AD35</f>
        <v>0</v>
      </c>
      <c r="AE86" s="30" t="n">
        <f aca="false">AE35</f>
        <v>0</v>
      </c>
      <c r="AF86" s="30" t="n">
        <f aca="false">AF35</f>
        <v>1</v>
      </c>
      <c r="AG86" s="30" t="n">
        <f aca="false">AG35</f>
        <v>1</v>
      </c>
      <c r="AH86" s="30" t="n">
        <f aca="false">AH35</f>
        <v>0</v>
      </c>
      <c r="AI86" s="30" t="n">
        <f aca="false">AI35</f>
        <v>0</v>
      </c>
      <c r="AJ86" s="30" t="n">
        <f aca="false">AJ35</f>
        <v>0</v>
      </c>
      <c r="AK86" s="30" t="n">
        <f aca="false">AK35</f>
        <v>0</v>
      </c>
    </row>
    <row r="87" customFormat="false" ht="15" hidden="false" customHeight="true" outlineLevel="0" collapsed="false">
      <c r="A87" s="25" t="s">
        <v>320</v>
      </c>
      <c r="B87" s="29" t="n">
        <f aca="false">IFERROR(SUM(B39:B40)/B43,0)</f>
        <v>0</v>
      </c>
      <c r="C87" s="29" t="n">
        <f aca="false">IFERROR(SUM(C39:C40)/C43,0)</f>
        <v>0</v>
      </c>
      <c r="D87" s="29" t="n">
        <f aca="false">IFERROR(SUM(D39:D40)/D43,0)</f>
        <v>0</v>
      </c>
      <c r="E87" s="29" t="n">
        <f aca="false">IFERROR(SUM(E39:E40)/E43,0)</f>
        <v>0</v>
      </c>
      <c r="F87" s="29" t="n">
        <f aca="false">IFERROR(SUM(F39:F40)/F43,0)</f>
        <v>0</v>
      </c>
      <c r="G87" s="29" t="n">
        <f aca="false">IFERROR(SUM(G39:G40)/G43,0)</f>
        <v>0.070413608325304</v>
      </c>
      <c r="H87" s="29" t="n">
        <f aca="false">IFERROR(SUM(H39:H40)/H43,0)</f>
        <v>0.901627249251957</v>
      </c>
      <c r="I87" s="29" t="n">
        <f aca="false">IFERROR(SUM(I39:I40)/I43,0)</f>
        <v>0.178837220362307</v>
      </c>
      <c r="J87" s="29" t="n">
        <f aca="false">IFERROR(SUM(J39:J40)/J43,0)</f>
        <v>0.262269204271627</v>
      </c>
      <c r="K87" s="29" t="n">
        <f aca="false">IFERROR(SUM(K39:K40)/K43,0)</f>
        <v>0.901627249251957</v>
      </c>
      <c r="L87" s="29" t="n">
        <f aca="false">IFERROR(SUM(L39:L40)/L43,0)</f>
        <v>0.323672887671729</v>
      </c>
      <c r="M87" s="29" t="n">
        <f aca="false">IFERROR(SUM(M39:M40)/M43,0)</f>
        <v>0.901627249251957</v>
      </c>
      <c r="N87" s="29" t="n">
        <f aca="false">IFERROR(SUM(N39:N40)/N43,0)</f>
        <v>0.372479575093847</v>
      </c>
      <c r="O87" s="29" t="n">
        <f aca="false">IFERROR(SUM(O39:O40)/O43,0)</f>
        <v>0.416248486566717</v>
      </c>
      <c r="P87" s="29" t="n">
        <f aca="false">IFERROR(SUM(P39:P40)/P43,0)</f>
        <v>0.901627249251957</v>
      </c>
      <c r="Q87" s="29" t="n">
        <f aca="false">IFERROR(SUM(Q39:Q40)/Q43,0)</f>
        <v>0.448476191333425</v>
      </c>
      <c r="R87" s="29" t="n">
        <f aca="false">IFERROR(SUM(R39:R40)/R43,0)</f>
        <v>0.479836882351239</v>
      </c>
      <c r="S87" s="29" t="n">
        <f aca="false">IFERROR(SUM(S39:S40)/S43,0)</f>
        <v>0.506626506078609</v>
      </c>
      <c r="T87" s="29" t="n">
        <f aca="false">IFERROR(SUM(T39:T40)/T43,0)</f>
        <v>0.901627249251957</v>
      </c>
      <c r="U87" s="29" t="n">
        <f aca="false">IFERROR(SUM(U39:U40)/U43,0)</f>
        <v>0.525616231040063</v>
      </c>
      <c r="V87" s="29" t="n">
        <f aca="false">IFERROR(SUM(V39:V40)/V43,0)</f>
        <v>0.54632666881108</v>
      </c>
      <c r="W87" s="29" t="n">
        <f aca="false">IFERROR(SUM(W39:W40)/W43,0)</f>
        <v>0.56452280829743</v>
      </c>
      <c r="X87" s="29" t="n">
        <f aca="false">IFERROR(SUM(X39:X40)/X43,0)</f>
        <v>0.580633210509754</v>
      </c>
      <c r="Y87" s="29" t="n">
        <f aca="false">IFERROR(SUM(Y39:Y40)/Y43,0)</f>
        <v>0.594994281572336</v>
      </c>
      <c r="Z87" s="29" t="n">
        <f aca="false">IFERROR(SUM(Z39:Z40)/Z43,0)</f>
        <v>0.607873779822727</v>
      </c>
      <c r="AA87" s="29" t="n">
        <f aca="false">IFERROR(SUM(AA39:AA40)/AA43,0)</f>
        <v>0.619487476679953</v>
      </c>
      <c r="AB87" s="29" t="n">
        <f aca="false">IFERROR(SUM(AB39:AB40)/AB43,0)</f>
        <v>0.63001118981382</v>
      </c>
      <c r="AC87" s="29" t="n">
        <f aca="false">IFERROR(SUM(AC39:AC40)/AC43,0)</f>
        <v>0.639589621878558</v>
      </c>
      <c r="AD87" s="29" t="n">
        <f aca="false">IFERROR(SUM(AD39:AD40)/AD43,0)</f>
        <v>0.648342952252879</v>
      </c>
      <c r="AE87" s="29" t="n">
        <f aca="false">IFERROR(SUM(AE39:AE40)/AE43,0)</f>
        <v>0.656371821136006</v>
      </c>
      <c r="AF87" s="29" t="n">
        <f aca="false">IFERROR(SUM(AF39:AF40)/AF43,0)</f>
        <v>0.663761145564165</v>
      </c>
      <c r="AG87" s="29" t="n">
        <f aca="false">IFERROR(SUM(AG39:AG40)/AG43,0)</f>
        <v>0.670583074719623</v>
      </c>
      <c r="AH87" s="29" t="n">
        <f aca="false">IFERROR(SUM(AH39:AH40)/AH43,0)</f>
        <v>0.676899302815806</v>
      </c>
      <c r="AI87" s="29" t="n">
        <f aca="false">IFERROR(SUM(AI39:AI40)/AI43,0)</f>
        <v>0.68276289678691</v>
      </c>
      <c r="AJ87" s="29" t="n">
        <f aca="false">IFERROR(SUM(AJ39:AJ40)/AJ43,0)</f>
        <v>0.562007045707429</v>
      </c>
      <c r="AK87" s="29" t="n">
        <f aca="false">IFERROR(SUM(AK39:AK40)/AK43,0)</f>
        <v>0.701005960050735</v>
      </c>
    </row>
    <row r="88" customFormat="false" ht="15" hidden="false" customHeight="true" outlineLevel="0" collapsed="false">
      <c r="A88" s="25" t="s">
        <v>321</v>
      </c>
      <c r="B88" s="30" t="n">
        <f aca="false">0+B11</f>
        <v>0</v>
      </c>
      <c r="C88" s="30" t="n">
        <f aca="false">B88+C11</f>
        <v>0</v>
      </c>
      <c r="D88" s="30" t="n">
        <f aca="false">C88+D11</f>
        <v>0</v>
      </c>
      <c r="E88" s="30" t="n">
        <f aca="false">D88+E11</f>
        <v>1</v>
      </c>
      <c r="F88" s="30" t="n">
        <f aca="false">E88+F11</f>
        <v>1</v>
      </c>
      <c r="G88" s="30" t="n">
        <f aca="false">F88+G11</f>
        <v>2</v>
      </c>
      <c r="H88" s="30" t="n">
        <f aca="false">G88+H11</f>
        <v>3</v>
      </c>
      <c r="I88" s="30" t="n">
        <f aca="false">H88+I11</f>
        <v>3</v>
      </c>
      <c r="J88" s="30" t="n">
        <f aca="false">I88+J11</f>
        <v>4</v>
      </c>
      <c r="K88" s="30" t="n">
        <f aca="false">J88+K11</f>
        <v>4</v>
      </c>
      <c r="L88" s="30" t="n">
        <f aca="false">K88+L11</f>
        <v>5</v>
      </c>
      <c r="M88" s="30" t="n">
        <f aca="false">L88+M11</f>
        <v>6</v>
      </c>
      <c r="N88" s="30" t="n">
        <f aca="false">M88+N11</f>
        <v>6</v>
      </c>
      <c r="O88" s="30" t="n">
        <f aca="false">N88+O11</f>
        <v>7</v>
      </c>
      <c r="P88" s="30" t="n">
        <f aca="false">O88+P11</f>
        <v>8</v>
      </c>
      <c r="Q88" s="30" t="n">
        <f aca="false">P88+Q11</f>
        <v>9</v>
      </c>
      <c r="R88" s="30" t="n">
        <f aca="false">Q88+R11</f>
        <v>9</v>
      </c>
      <c r="S88" s="30" t="n">
        <f aca="false">R88+S11</f>
        <v>10</v>
      </c>
      <c r="T88" s="30" t="n">
        <f aca="false">S88+T11</f>
        <v>11</v>
      </c>
      <c r="U88" s="30" t="n">
        <f aca="false">T88+U11</f>
        <v>12</v>
      </c>
      <c r="V88" s="30" t="n">
        <f aca="false">U88+V11</f>
        <v>13</v>
      </c>
      <c r="W88" s="30" t="n">
        <f aca="false">V88+W11</f>
        <v>14</v>
      </c>
      <c r="X88" s="30" t="n">
        <f aca="false">W88+X11</f>
        <v>15</v>
      </c>
      <c r="Y88" s="30" t="n">
        <f aca="false">X88+Y11</f>
        <v>16</v>
      </c>
      <c r="Z88" s="30" t="n">
        <f aca="false">Y88+Z11</f>
        <v>17</v>
      </c>
      <c r="AA88" s="30" t="n">
        <f aca="false">Z88+AA11</f>
        <v>18</v>
      </c>
      <c r="AB88" s="30" t="n">
        <f aca="false">AA88+AB11</f>
        <v>19</v>
      </c>
      <c r="AC88" s="30" t="n">
        <f aca="false">AB88+AC11</f>
        <v>20</v>
      </c>
      <c r="AD88" s="30" t="n">
        <f aca="false">AC88+AD11</f>
        <v>21</v>
      </c>
      <c r="AE88" s="30" t="n">
        <f aca="false">AD88+AE11</f>
        <v>22</v>
      </c>
      <c r="AF88" s="30" t="n">
        <f aca="false">AE88+AF11</f>
        <v>24</v>
      </c>
      <c r="AG88" s="30" t="n">
        <f aca="false">AF88+AG11</f>
        <v>25</v>
      </c>
      <c r="AH88" s="30" t="n">
        <f aca="false">AG88+AH11</f>
        <v>26</v>
      </c>
      <c r="AI88" s="30" t="n">
        <f aca="false">AH88+AI11</f>
        <v>27</v>
      </c>
      <c r="AJ88" s="30" t="n">
        <f aca="false">AI88+AJ11</f>
        <v>28</v>
      </c>
      <c r="AK88" s="30" t="n">
        <f aca="false">AJ88+AK11</f>
        <v>30</v>
      </c>
    </row>
    <row r="89" customFormat="false" ht="15" hidden="false" customHeight="true" outlineLevel="0" collapsed="false">
      <c r="A89" s="25" t="s">
        <v>322</v>
      </c>
      <c r="B89" s="30" t="n">
        <f aca="false">0+B15</f>
        <v>0</v>
      </c>
      <c r="C89" s="30" t="n">
        <f aca="false">B89+C15</f>
        <v>0</v>
      </c>
      <c r="D89" s="30" t="n">
        <f aca="false">C89+D15</f>
        <v>0</v>
      </c>
      <c r="E89" s="30" t="n">
        <f aca="false">D89+E15</f>
        <v>0</v>
      </c>
      <c r="F89" s="30" t="n">
        <f aca="false">E89+F15</f>
        <v>0</v>
      </c>
      <c r="G89" s="30" t="n">
        <f aca="false">F89+G15</f>
        <v>1</v>
      </c>
      <c r="H89" s="30" t="n">
        <f aca="false">G89+H15</f>
        <v>1</v>
      </c>
      <c r="I89" s="30" t="n">
        <f aca="false">H89+I15</f>
        <v>2</v>
      </c>
      <c r="J89" s="30" t="n">
        <f aca="false">I89+J15</f>
        <v>3</v>
      </c>
      <c r="K89" s="30" t="n">
        <f aca="false">J89+K15</f>
        <v>3</v>
      </c>
      <c r="L89" s="30" t="n">
        <f aca="false">K89+L15</f>
        <v>4</v>
      </c>
      <c r="M89" s="30" t="n">
        <f aca="false">L89+M15</f>
        <v>4</v>
      </c>
      <c r="N89" s="30" t="n">
        <f aca="false">M89+N15</f>
        <v>5</v>
      </c>
      <c r="O89" s="30" t="n">
        <f aca="false">N89+O15</f>
        <v>6</v>
      </c>
      <c r="P89" s="30" t="n">
        <f aca="false">O89+P15</f>
        <v>6</v>
      </c>
      <c r="Q89" s="30" t="n">
        <f aca="false">P89+Q15</f>
        <v>7</v>
      </c>
      <c r="R89" s="30" t="n">
        <f aca="false">Q89+R15</f>
        <v>8</v>
      </c>
      <c r="S89" s="30" t="n">
        <f aca="false">R89+S15</f>
        <v>9</v>
      </c>
      <c r="T89" s="30" t="n">
        <f aca="false">S89+T15</f>
        <v>9</v>
      </c>
      <c r="U89" s="30" t="n">
        <f aca="false">T89+U15</f>
        <v>10</v>
      </c>
      <c r="V89" s="30" t="n">
        <f aca="false">U89+V15</f>
        <v>11</v>
      </c>
      <c r="W89" s="30" t="n">
        <f aca="false">V89+W15</f>
        <v>12</v>
      </c>
      <c r="X89" s="30" t="n">
        <f aca="false">W89+X15</f>
        <v>13</v>
      </c>
      <c r="Y89" s="30" t="n">
        <f aca="false">X89+Y15</f>
        <v>14</v>
      </c>
      <c r="Z89" s="30" t="n">
        <f aca="false">Y89+Z15</f>
        <v>15</v>
      </c>
      <c r="AA89" s="30" t="n">
        <f aca="false">Z89+AA15</f>
        <v>16</v>
      </c>
      <c r="AB89" s="30" t="n">
        <f aca="false">AA89+AB15</f>
        <v>17</v>
      </c>
      <c r="AC89" s="30" t="n">
        <f aca="false">AB89+AC15</f>
        <v>18</v>
      </c>
      <c r="AD89" s="30" t="n">
        <f aca="false">AC89+AD15</f>
        <v>19</v>
      </c>
      <c r="AE89" s="30" t="n">
        <f aca="false">AD89+AE15</f>
        <v>20</v>
      </c>
      <c r="AF89" s="30" t="n">
        <f aca="false">AE89+AF15</f>
        <v>21</v>
      </c>
      <c r="AG89" s="30" t="n">
        <f aca="false">AF89+AG15</f>
        <v>22</v>
      </c>
      <c r="AH89" s="30" t="n">
        <f aca="false">AG89+AH15</f>
        <v>23</v>
      </c>
      <c r="AI89" s="30" t="n">
        <f aca="false">AH89+AI15</f>
        <v>24</v>
      </c>
      <c r="AJ89" s="30" t="n">
        <f aca="false">AI89+AJ15</f>
        <v>26</v>
      </c>
      <c r="AK89" s="30" t="n">
        <f aca="false">AJ89+AK15</f>
        <v>27</v>
      </c>
    </row>
    <row r="90" customFormat="false" ht="15" hidden="false" customHeight="true" outlineLevel="0" collapsed="false">
      <c r="A90" s="25" t="s">
        <v>323</v>
      </c>
      <c r="B90" s="30" t="n">
        <f aca="false">B88-B89-B35-B36</f>
        <v>0</v>
      </c>
      <c r="C90" s="30" t="n">
        <f aca="false">C88-C89-C35-C36</f>
        <v>0</v>
      </c>
      <c r="D90" s="30" t="n">
        <f aca="false">D88-D89-D35-D36</f>
        <v>0</v>
      </c>
      <c r="E90" s="30" t="n">
        <f aca="false">E88-E89-E35-E36</f>
        <v>0</v>
      </c>
      <c r="F90" s="30" t="n">
        <f aca="false">F88-F89-F35-F36</f>
        <v>0</v>
      </c>
      <c r="G90" s="30" t="n">
        <f aca="false">G88-G89-G35-G36</f>
        <v>0</v>
      </c>
      <c r="H90" s="30" t="n">
        <f aca="false">H88-H89-H35-H36</f>
        <v>0</v>
      </c>
      <c r="I90" s="30" t="n">
        <f aca="false">I88-I89-I35-I36</f>
        <v>0</v>
      </c>
      <c r="J90" s="30" t="n">
        <f aca="false">J88-J89-J35-J36</f>
        <v>0</v>
      </c>
      <c r="K90" s="30" t="n">
        <f aca="false">K88-K89-K35-K36</f>
        <v>0</v>
      </c>
      <c r="L90" s="30" t="n">
        <f aca="false">L88-L89-L35-L36</f>
        <v>0</v>
      </c>
      <c r="M90" s="30" t="n">
        <f aca="false">M88-M89-M35-M36</f>
        <v>0</v>
      </c>
      <c r="N90" s="30" t="n">
        <f aca="false">N88-N89-N35-N36</f>
        <v>0</v>
      </c>
      <c r="O90" s="30" t="n">
        <f aca="false">O88-O89-O35-O36</f>
        <v>0</v>
      </c>
      <c r="P90" s="30" t="n">
        <f aca="false">P88-P89-P35-P36</f>
        <v>0</v>
      </c>
      <c r="Q90" s="30" t="n">
        <f aca="false">Q88-Q89-Q35-Q36</f>
        <v>0</v>
      </c>
      <c r="R90" s="30" t="n">
        <f aca="false">R88-R89-R35-R36</f>
        <v>0</v>
      </c>
      <c r="S90" s="30" t="n">
        <f aca="false">S88-S89-S35-S36</f>
        <v>0</v>
      </c>
      <c r="T90" s="30" t="n">
        <f aca="false">T88-T89-T35-T36</f>
        <v>0</v>
      </c>
      <c r="U90" s="30" t="n">
        <f aca="false">U88-U89-U35-U36</f>
        <v>0</v>
      </c>
      <c r="V90" s="30" t="n">
        <f aca="false">V88-V89-V35-V36</f>
        <v>0</v>
      </c>
      <c r="W90" s="30" t="n">
        <f aca="false">W88-W89-W35-W36</f>
        <v>0</v>
      </c>
      <c r="X90" s="30" t="n">
        <f aca="false">X88-X89-X35-X36</f>
        <v>0</v>
      </c>
      <c r="Y90" s="30" t="n">
        <f aca="false">Y88-Y89-Y35-Y36</f>
        <v>0</v>
      </c>
      <c r="Z90" s="30" t="n">
        <f aca="false">Z88-Z89-Z35-Z36</f>
        <v>0</v>
      </c>
      <c r="AA90" s="30" t="n">
        <f aca="false">AA88-AA89-AA35-AA36</f>
        <v>0</v>
      </c>
      <c r="AB90" s="30" t="n">
        <f aca="false">AB88-AB89-AB35-AB36</f>
        <v>0</v>
      </c>
      <c r="AC90" s="30" t="n">
        <f aca="false">AC88-AC89-AC35-AC36</f>
        <v>0</v>
      </c>
      <c r="AD90" s="30" t="n">
        <f aca="false">AD88-AD89-AD35-AD36</f>
        <v>0</v>
      </c>
      <c r="AE90" s="30" t="n">
        <f aca="false">AE88-AE89-AE35-AE36</f>
        <v>0</v>
      </c>
      <c r="AF90" s="30" t="n">
        <f aca="false">AF88-AF89-AF35-AF36</f>
        <v>0</v>
      </c>
      <c r="AG90" s="30" t="n">
        <f aca="false">AG88-AG89-AG35-AG36</f>
        <v>0</v>
      </c>
      <c r="AH90" s="30" t="n">
        <f aca="false">AH88-AH89-AH35-AH36</f>
        <v>0</v>
      </c>
      <c r="AI90" s="30" t="n">
        <f aca="false">AI88-AI89-AI35-AI36</f>
        <v>0</v>
      </c>
      <c r="AJ90" s="30" t="n">
        <f aca="false">AJ88-AJ89-AJ35-AJ36</f>
        <v>0</v>
      </c>
      <c r="AK90" s="30" t="n">
        <f aca="false">AK88-AK89-AK35-AK36</f>
        <v>0</v>
      </c>
    </row>
    <row r="91" customFormat="false" ht="15" hidden="false" customHeight="true" outlineLevel="0" collapsed="false">
      <c r="A91" s="25" t="s">
        <v>324</v>
      </c>
      <c r="B91" s="30" t="n">
        <f aca="false">B43-B56-(B65-0)+(B66-0)-B64</f>
        <v>0</v>
      </c>
      <c r="C91" s="30" t="n">
        <f aca="false">C43-C56-(C65-B65)+(C66-B66)-C64</f>
        <v>0</v>
      </c>
      <c r="D91" s="30" t="n">
        <f aca="false">D43-D56-(D65-C65)+(D66-C66)-D64</f>
        <v>0</v>
      </c>
      <c r="E91" s="30" t="n">
        <f aca="false">E43-E56-(E65-D65)+(E66-D66)-E64</f>
        <v>0</v>
      </c>
      <c r="F91" s="30" t="n">
        <f aca="false">F43-F56-(F65-E65)+(F66-E66)-F64</f>
        <v>0</v>
      </c>
      <c r="G91" s="30" t="n">
        <f aca="false">G43-G56-(G65-F65)+(G66-F66)-G64</f>
        <v>0</v>
      </c>
      <c r="H91" s="30" t="n">
        <f aca="false">H43-H56-(H65-G65)+(H66-G66)-H64</f>
        <v>0</v>
      </c>
      <c r="I91" s="30" t="n">
        <f aca="false">I43-I56-(I65-H65)+(I66-H66)-I64</f>
        <v>0</v>
      </c>
      <c r="J91" s="30" t="n">
        <f aca="false">J43-J56-(J65-I65)+(J66-I66)-J64</f>
        <v>0</v>
      </c>
      <c r="K91" s="30" t="n">
        <f aca="false">K43-K56-(K65-J65)+(K66-J66)-K64</f>
        <v>0</v>
      </c>
      <c r="L91" s="30" t="n">
        <f aca="false">L43-L56-(L65-K65)+(L66-K66)-L64</f>
        <v>0</v>
      </c>
      <c r="M91" s="30" t="n">
        <f aca="false">M43-M56-(M65-L65)+(M66-L66)-M64</f>
        <v>0</v>
      </c>
      <c r="N91" s="30" t="n">
        <f aca="false">N43-N56-(N65-M65)+(N66-M66)-N64</f>
        <v>0</v>
      </c>
      <c r="O91" s="30" t="n">
        <f aca="false">O43-O56-(O65-N65)+(O66-N66)-O64</f>
        <v>0</v>
      </c>
      <c r="P91" s="30" t="n">
        <f aca="false">P43-P56-(P65-O65)+(P66-O66)-P64</f>
        <v>0</v>
      </c>
      <c r="Q91" s="30" t="n">
        <f aca="false">Q43-Q56-(Q65-P65)+(Q66-P66)-Q64</f>
        <v>0</v>
      </c>
      <c r="R91" s="30" t="n">
        <f aca="false">R43-R56-(R65-Q65)+(R66-Q66)-R64</f>
        <v>0</v>
      </c>
      <c r="S91" s="30" t="n">
        <f aca="false">S43-S56-(S65-R65)+(S66-R66)-S64</f>
        <v>0</v>
      </c>
      <c r="T91" s="30" t="n">
        <f aca="false">T43-T56-(T65-S65)+(T66-S66)-T64</f>
        <v>0</v>
      </c>
      <c r="U91" s="30" t="n">
        <f aca="false">U43-U56-(U65-T65)+(U66-T66)-U64</f>
        <v>0</v>
      </c>
      <c r="V91" s="30" t="n">
        <f aca="false">V43-V56-(V65-U65)+(V66-U66)-V64</f>
        <v>0</v>
      </c>
      <c r="W91" s="30" t="n">
        <f aca="false">W43-W56-(W65-V65)+(W66-V66)-W64</f>
        <v>0</v>
      </c>
      <c r="X91" s="30" t="n">
        <f aca="false">X43-X56-(X65-W65)+(X66-W66)-X64</f>
        <v>0</v>
      </c>
      <c r="Y91" s="30" t="n">
        <f aca="false">Y43-Y56-(Y65-X65)+(Y66-X66)-Y64</f>
        <v>0</v>
      </c>
      <c r="Z91" s="30" t="n">
        <f aca="false">Z43-Z56-(Z65-Y65)+(Z66-Y66)-Z64</f>
        <v>0</v>
      </c>
      <c r="AA91" s="30" t="n">
        <f aca="false">AA43-AA56-(AA65-Z65)+(AA66-Z66)-AA64</f>
        <v>0</v>
      </c>
      <c r="AB91" s="30" t="n">
        <f aca="false">AB43-AB56-(AB65-AA65)+(AB66-AA66)-AB64</f>
        <v>0</v>
      </c>
      <c r="AC91" s="30" t="n">
        <f aca="false">AC43-AC56-(AC65-AB65)+(AC66-AB66)-AC64</f>
        <v>0</v>
      </c>
      <c r="AD91" s="30" t="n">
        <f aca="false">AD43-AD56-(AD65-AC65)+(AD66-AC66)-AD64</f>
        <v>0</v>
      </c>
      <c r="AE91" s="30" t="n">
        <f aca="false">AE43-AE56-(AE65-AD65)+(AE66-AD66)-AE64</f>
        <v>0</v>
      </c>
      <c r="AF91" s="30" t="n">
        <f aca="false">AF43-AF56-(AF65-AE65)+(AF66-AE66)-AF64</f>
        <v>0</v>
      </c>
      <c r="AG91" s="30" t="n">
        <f aca="false">AG43-AG56-(AG65-AF65)+(AG66-AF66)-AG64</f>
        <v>0</v>
      </c>
      <c r="AH91" s="30" t="n">
        <f aca="false">AH43-AH56-(AH65-AG65)+(AH66-AG66)-AH64</f>
        <v>0</v>
      </c>
      <c r="AI91" s="30" t="n">
        <f aca="false">AI43-AI56-(AI65-AH65)+(AI66-AH66)-AI64</f>
        <v>0</v>
      </c>
      <c r="AJ91" s="30" t="n">
        <f aca="false">AJ43-AJ56-(AJ65-AI65)+(AJ66-AI66)-AJ64</f>
        <v>0</v>
      </c>
      <c r="AK91" s="30" t="n">
        <f aca="false">AK43-AK56-(AK65-AJ65)+(AK66-AJ66)-AK64</f>
        <v>0</v>
      </c>
    </row>
    <row r="92" customFormat="false" ht="15" hidden="false" customHeight="true" outlineLevel="0" collapsed="false">
      <c r="A92" s="25" t="s">
        <v>325</v>
      </c>
      <c r="B92" s="30" t="n">
        <f aca="false">B69-0-B67+B68</f>
        <v>0</v>
      </c>
      <c r="C92" s="30" t="n">
        <f aca="false">C69-B69-C67+C68</f>
        <v>0</v>
      </c>
      <c r="D92" s="30" t="n">
        <f aca="false">D69-C69-D67+D68</f>
        <v>0</v>
      </c>
      <c r="E92" s="30" t="n">
        <f aca="false">E69-D69-E67+E68</f>
        <v>0</v>
      </c>
      <c r="F92" s="30" t="n">
        <f aca="false">F69-E69-F67+F68</f>
        <v>0</v>
      </c>
      <c r="G92" s="30" t="n">
        <f aca="false">G69-F69-G67+G68</f>
        <v>0</v>
      </c>
      <c r="H92" s="30" t="n">
        <f aca="false">H69-G69-H67+H68</f>
        <v>0</v>
      </c>
      <c r="I92" s="30" t="n">
        <f aca="false">I69-H69-I67+I68</f>
        <v>0</v>
      </c>
      <c r="J92" s="30" t="n">
        <f aca="false">J69-I69-J67+J68</f>
        <v>0</v>
      </c>
      <c r="K92" s="30" t="n">
        <f aca="false">K69-J69-K67+K68</f>
        <v>0</v>
      </c>
      <c r="L92" s="30" t="n">
        <f aca="false">L69-K69-L67+L68</f>
        <v>0</v>
      </c>
      <c r="M92" s="30" t="n">
        <f aca="false">M69-L69-M67+M68</f>
        <v>0</v>
      </c>
      <c r="N92" s="30" t="n">
        <f aca="false">N69-M69-N67+N68</f>
        <v>0</v>
      </c>
      <c r="O92" s="30" t="n">
        <f aca="false">O69-N69-O67+O68</f>
        <v>0</v>
      </c>
      <c r="P92" s="30" t="n">
        <f aca="false">P69-O69-P67+P68</f>
        <v>0</v>
      </c>
      <c r="Q92" s="30" t="n">
        <f aca="false">Q69-P69-Q67+Q68</f>
        <v>0</v>
      </c>
      <c r="R92" s="30" t="n">
        <f aca="false">R69-Q69-R67+R68</f>
        <v>0</v>
      </c>
      <c r="S92" s="30" t="n">
        <f aca="false">S69-R69-S67+S68</f>
        <v>0</v>
      </c>
      <c r="T92" s="30" t="n">
        <f aca="false">T69-S69-T67+T68</f>
        <v>0</v>
      </c>
      <c r="U92" s="30" t="n">
        <f aca="false">U69-T69-U67+U68</f>
        <v>0</v>
      </c>
      <c r="V92" s="30" t="n">
        <f aca="false">V69-U69-V67+V68</f>
        <v>0</v>
      </c>
      <c r="W92" s="30" t="n">
        <f aca="false">W69-V69-W67+W68</f>
        <v>0</v>
      </c>
      <c r="X92" s="30" t="n">
        <f aca="false">X69-W69-X67+X68</f>
        <v>0</v>
      </c>
      <c r="Y92" s="30" t="n">
        <f aca="false">Y69-X69-Y67+Y68</f>
        <v>0</v>
      </c>
      <c r="Z92" s="30" t="n">
        <f aca="false">Z69-Y69-Z67+Z68</f>
        <v>0</v>
      </c>
      <c r="AA92" s="30" t="n">
        <f aca="false">AA69-Z69-AA67+AA68</f>
        <v>0</v>
      </c>
      <c r="AB92" s="30" t="n">
        <f aca="false">AB69-AA69-AB67+AB68</f>
        <v>0</v>
      </c>
      <c r="AC92" s="30" t="n">
        <f aca="false">AC69-AB69-AC67+AC68</f>
        <v>0</v>
      </c>
      <c r="AD92" s="30" t="n">
        <f aca="false">AD69-AC69-AD67+AD68</f>
        <v>0</v>
      </c>
      <c r="AE92" s="30" t="n">
        <f aca="false">AE69-AD69-AE67+AE68</f>
        <v>0</v>
      </c>
      <c r="AF92" s="30" t="n">
        <f aca="false">AF69-AE69-AF67+AF68</f>
        <v>0</v>
      </c>
      <c r="AG92" s="30" t="n">
        <f aca="false">AG69-AF69-AG67+AG68</f>
        <v>0</v>
      </c>
      <c r="AH92" s="30" t="n">
        <f aca="false">AH69-AG69-AH67+AH68</f>
        <v>0</v>
      </c>
      <c r="AI92" s="30" t="n">
        <f aca="false">AI69-AH69-AI67+AI68</f>
        <v>0</v>
      </c>
      <c r="AJ92" s="30" t="n">
        <f aca="false">AJ69-AI69-AJ67+AJ68</f>
        <v>0</v>
      </c>
      <c r="AK92" s="30" t="n">
        <f aca="false">AK69-AJ69-AK67+AK68</f>
        <v>0</v>
      </c>
    </row>
    <row r="93" customFormat="false" ht="15" hidden="false" customHeight="true" outlineLevel="0" collapsed="false">
      <c r="A93" s="25" t="s">
        <v>326</v>
      </c>
      <c r="B93" s="30" t="n">
        <f aca="false">B45+SUM(B46:B47)*(B28-B17*Cases!$B$21*Offers!$D$9)/B27+IFERROR(B48*B39/B43,0)</f>
        <v>0</v>
      </c>
      <c r="C93" s="30" t="n">
        <f aca="false">C45+SUM(C46:C47)*(C28-C17*Cases!$B$21*Offers!$D$9)/C27+IFERROR(C48*C39/C43,0)</f>
        <v>0</v>
      </c>
      <c r="D93" s="30" t="n">
        <f aca="false">D45+SUM(D46:D47)*(D28-D17*Cases!$B$21*Offers!$D$9)/D27+IFERROR(D48*D39/D43,0)</f>
        <v>0</v>
      </c>
      <c r="E93" s="30" t="n">
        <f aca="false">E45+SUM(E46:E47)*(E28-E17*Cases!$B$21*Offers!$D$9)/E27+IFERROR(E48*E39/E43,0)</f>
        <v>0</v>
      </c>
      <c r="F93" s="30" t="n">
        <f aca="false">F45+SUM(F46:F47)*(F28-F17*Cases!$B$21*Offers!$D$9)/F27+IFERROR(F48*F39/F43,0)</f>
        <v>0</v>
      </c>
      <c r="G93" s="30" t="n">
        <f aca="false">G45+SUM(G46:G47)*(G28-G17*Cases!$B$21*Offers!$D$9)/G27+IFERROR(G48*G39/G43,0)</f>
        <v>577.073868827166</v>
      </c>
      <c r="H93" s="30" t="n">
        <f aca="false">H45+SUM(H46:H47)*(H28-H17*Cases!$B$21*Offers!$D$9)/H27+IFERROR(H48*H39/H43,0)</f>
        <v>832.115330573431</v>
      </c>
      <c r="I93" s="30" t="n">
        <f aca="false">I45+SUM(I46:I47)*(I28-I17*Cases!$B$21*Offers!$D$9)/I27+IFERROR(I48*I39/I43,0)</f>
        <v>1373.19465259553</v>
      </c>
      <c r="J93" s="30" t="n">
        <f aca="false">J45+SUM(J46:J47)*(J28-J17*Cases!$B$21*Offers!$D$9)/J27+IFERROR(J48*J39/J43,0)</f>
        <v>2165.05451972383</v>
      </c>
      <c r="K93" s="30" t="n">
        <f aca="false">K45+SUM(K46:K47)*(K28-K17*Cases!$B$21*Offers!$D$9)/K27+IFERROR(K48*K39/K43,0)</f>
        <v>2407.76686118134</v>
      </c>
      <c r="L93" s="30" t="n">
        <f aca="false">L45+SUM(L46:L47)*(L28-L17*Cases!$B$21*Offers!$D$9)/L27+IFERROR(L48*L39/L43,0)</f>
        <v>2914.01811365929</v>
      </c>
      <c r="M93" s="30" t="n">
        <f aca="false">M45+SUM(M46:M47)*(M28-M17*Cases!$B$21*Offers!$D$9)/M27+IFERROR(M48*M39/M43,0)</f>
        <v>3123.35792871813</v>
      </c>
      <c r="N93" s="30" t="n">
        <f aca="false">N45+SUM(N46:N47)*(N28-N17*Cases!$B$21*Offers!$D$9)/N27+IFERROR(N48*N39/N43,0)</f>
        <v>3610.1184278704</v>
      </c>
      <c r="O93" s="30" t="n">
        <f aca="false">O45+SUM(O46:O47)*(O28-O17*Cases!$B$21*Offers!$D$9)/O27+IFERROR(O48*O39/O43,0)</f>
        <v>4355.7766049075</v>
      </c>
      <c r="P93" s="30" t="n">
        <f aca="false">P45+SUM(P46:P47)*(P28-P17*Cases!$B$21*Offers!$D$9)/P27+IFERROR(P48*P39/P43,0)</f>
        <v>4590.82139518778</v>
      </c>
      <c r="Q93" s="30" t="n">
        <f aca="false">Q45+SUM(Q46:Q47)*(Q28-Q17*Cases!$B$21*Offers!$D$9)/Q27+IFERROR(Q48*Q39/Q43,0)</f>
        <v>5025.58872403777</v>
      </c>
      <c r="R93" s="30" t="n">
        <f aca="false">R45+SUM(R46:R47)*(R28-R17*Cases!$B$21*Offers!$D$9)/R27+IFERROR(R48*R39/R43,0)</f>
        <v>5715.08539732066</v>
      </c>
      <c r="S93" s="30" t="n">
        <f aca="false">S45+SUM(S46:S47)*(S28-S17*Cases!$B$21*Offers!$D$9)/S27+IFERROR(S48*S39/S43,0)</f>
        <v>6459.27280996232</v>
      </c>
      <c r="T93" s="30" t="n">
        <f aca="false">T45+SUM(T46:T47)*(T28-T17*Cases!$B$21*Offers!$D$9)/T27+IFERROR(T48*T39/T43,0)</f>
        <v>6639.60482402791</v>
      </c>
      <c r="U93" s="30" t="n">
        <f aca="false">U45+SUM(U46:U47)*(U28-U17*Cases!$B$21*Offers!$D$9)/U27+IFERROR(U48*U39/U43,0)</f>
        <v>7032.28477680205</v>
      </c>
      <c r="V93" s="30" t="n">
        <f aca="false">V45+SUM(V46:V47)*(V28-V17*Cases!$B$21*Offers!$D$9)/V27+IFERROR(V48*V39/V43,0)</f>
        <v>7692.64322395742</v>
      </c>
      <c r="W93" s="30" t="n">
        <f aca="false">W45+SUM(W46:W47)*(W28-W17*Cases!$B$21*Offers!$D$9)/W27+IFERROR(W48*W39/W43,0)</f>
        <v>8386.02212426164</v>
      </c>
      <c r="X93" s="30" t="n">
        <f aca="false">X45+SUM(X46:X47)*(X28-X17*Cases!$B$21*Offers!$D$9)/X27+IFERROR(X48*X39/X43,0)</f>
        <v>9045.87503560868</v>
      </c>
      <c r="Y93" s="30" t="n">
        <f aca="false">Y45+SUM(Y46:Y47)*(Y28-Y17*Cases!$B$21*Offers!$D$9)/Y27+IFERROR(Y48*Y39/Y43,0)</f>
        <v>9692.56907739959</v>
      </c>
      <c r="Z93" s="30" t="n">
        <f aca="false">Z45+SUM(Z46:Z47)*(Z28-Z17*Cases!$B$21*Offers!$D$9)/Z27+IFERROR(Z48*Z39/Z43,0)</f>
        <v>10326.3611982409</v>
      </c>
      <c r="AA93" s="30" t="n">
        <f aca="false">AA45+SUM(AA46:AA47)*(AA28-AA17*Cases!$B$21*Offers!$D$9)/AA27+IFERROR(AA48*AA39/AA43,0)</f>
        <v>10947.5044555954</v>
      </c>
      <c r="AB93" s="30" t="n">
        <f aca="false">AB45+SUM(AB46:AB47)*(AB28-AB17*Cases!$B$21*Offers!$D$9)/AB27+IFERROR(AB48*AB39/AB43,0)</f>
        <v>11556.2477994294</v>
      </c>
      <c r="AC93" s="30" t="n">
        <f aca="false">AC45+SUM(AC46:AC47)*(AC28-AC17*Cases!$B$21*Offers!$D$9)/AC27+IFERROR(AC48*AC39/AC43,0)</f>
        <v>12152.8359392282</v>
      </c>
      <c r="AD93" s="30" t="n">
        <f aca="false">AD45+SUM(AD46:AD47)*(AD28-AD17*Cases!$B$21*Offers!$D$9)/AD27+IFERROR(AD48*AD39/AD43,0)</f>
        <v>12737.5092690677</v>
      </c>
      <c r="AE93" s="30" t="n">
        <f aca="false">AE45+SUM(AE46:AE47)*(AE28-AE17*Cases!$B$21*Offers!$D$9)/AE27+IFERROR(AE48*AE39/AE43,0)</f>
        <v>13310.5038336773</v>
      </c>
      <c r="AF93" s="30" t="n">
        <f aca="false">AF45+SUM(AF46:AF47)*(AF28-AF17*Cases!$B$21*Offers!$D$9)/AF27+IFERROR(AF48*AF39/AF43,0)</f>
        <v>13872.0513237699</v>
      </c>
      <c r="AG93" s="30" t="n">
        <f aca="false">AG45+SUM(AG46:AG47)*(AG28-AG17*Cases!$B$21*Offers!$D$9)/AG27+IFERROR(AG48*AG39/AG43,0)</f>
        <v>14422.3790924556</v>
      </c>
      <c r="AH93" s="30" t="n">
        <f aca="false">AH45+SUM(AH46:AH47)*(AH28-AH17*Cases!$B$21*Offers!$D$9)/AH27+IFERROR(AH48*AH39/AH43,0)</f>
        <v>15790.5637863651</v>
      </c>
      <c r="AI93" s="30" t="n">
        <f aca="false">AI45+SUM(AI46:AI47)*(AI28-AI17*Cases!$B$21*Offers!$D$9)/AI27+IFERROR(AI48*AI39/AI43,0)</f>
        <v>16327.2574754018</v>
      </c>
      <c r="AJ93" s="30" t="n">
        <f aca="false">AJ45+SUM(AJ46:AJ47)*(AJ28-AJ17*Cases!$B$21*Offers!$D$9)/AJ27+IFERROR(AJ48*AJ39/AJ43,0)</f>
        <v>17455.7398514556</v>
      </c>
      <c r="AK93" s="30" t="n">
        <f aca="false">AK45+SUM(AK46:AK47)*(AK28-AK17*Cases!$B$21*Offers!$D$9)/AK27+IFERROR(AK48*AK39/AK43,0)</f>
        <v>18279.2128800695</v>
      </c>
    </row>
    <row r="94" customFormat="false" ht="15" hidden="false" customHeight="true" outlineLevel="0" collapsed="false">
      <c r="A94" s="25" t="s">
        <v>327</v>
      </c>
      <c r="B94" s="30" t="n">
        <f aca="false">SUM(B46:B47)*B17*Cases!$B$21*Offers!$D$9/B27+IFERROR(B48*B40/B43,0)</f>
        <v>0</v>
      </c>
      <c r="C94" s="30" t="n">
        <f aca="false">SUM(C46:C47)*C17*Cases!$B$21*Offers!$D$9/C27+IFERROR(C48*C40/C43,0)</f>
        <v>0</v>
      </c>
      <c r="D94" s="30" t="n">
        <f aca="false">SUM(D46:D47)*D17*Cases!$B$21*Offers!$D$9/D27+IFERROR(D48*D40/D43,0)</f>
        <v>0</v>
      </c>
      <c r="E94" s="30" t="n">
        <f aca="false">SUM(E46:E47)*E17*Cases!$B$21*Offers!$D$9/E27+IFERROR(E48*E40/E43,0)</f>
        <v>0</v>
      </c>
      <c r="F94" s="30" t="n">
        <f aca="false">SUM(F46:F47)*F17*Cases!$B$21*Offers!$D$9/F27+IFERROR(F48*F40/F43,0)</f>
        <v>0</v>
      </c>
      <c r="G94" s="30" t="n">
        <f aca="false">SUM(G46:G47)*G17*Cases!$B$21*Offers!$D$9/G27+IFERROR(G48*G40/G43,0)</f>
        <v>171.042073126562</v>
      </c>
      <c r="H94" s="30" t="n">
        <f aca="false">SUM(H46:H47)*H17*Cases!$B$21*Offers!$D$9/H27+IFERROR(H48*H40/H43,0)</f>
        <v>179.067559186846</v>
      </c>
      <c r="I94" s="30" t="n">
        <f aca="false">SUM(I46:I47)*I17*Cases!$B$21*Offers!$D$9/I27+IFERROR(I48*I40/I43,0)</f>
        <v>337.495429135591</v>
      </c>
      <c r="J94" s="30" t="n">
        <f aca="false">SUM(J46:J47)*J17*Cases!$B$21*Offers!$D$9/J27+IFERROR(J48*J40/J43,0)</f>
        <v>501.876227370935</v>
      </c>
      <c r="K94" s="30" t="n">
        <f aca="false">SUM(K46:K47)*K17*Cases!$B$21*Offers!$D$9/K27+IFERROR(K48*K40/K43,0)</f>
        <v>512.354407495379</v>
      </c>
      <c r="L94" s="30" t="n">
        <f aca="false">SUM(L46:L47)*L17*Cases!$B$21*Offers!$D$9/L27+IFERROR(L48*L40/L43,0)</f>
        <v>662.569212844167</v>
      </c>
      <c r="M94" s="30" t="n">
        <f aca="false">SUM(M46:M47)*M17*Cases!$B$21*Offers!$D$9/M27+IFERROR(M48*M40/M43,0)</f>
        <v>661.248297435997</v>
      </c>
      <c r="N94" s="30" t="n">
        <f aca="false">SUM(N46:N47)*N17*Cases!$B$21*Offers!$D$9/N27+IFERROR(N48*N40/N43,0)</f>
        <v>806.067906600654</v>
      </c>
      <c r="O94" s="30" t="n">
        <f aca="false">SUM(O46:O47)*O17*Cases!$B$21*Offers!$D$9/O27+IFERROR(O48*O40/O43,0)</f>
        <v>960.394285219352</v>
      </c>
      <c r="P94" s="30" t="n">
        <f aca="false">SUM(P46:P47)*P17*Cases!$B$21*Offers!$D$9/P27+IFERROR(P48*P40/P43,0)</f>
        <v>978.574027483828</v>
      </c>
      <c r="Q94" s="30" t="n">
        <f aca="false">SUM(Q46:Q47)*Q17*Cases!$B$21*Offers!$D$9/Q27+IFERROR(Q48*Q40/Q43,0)</f>
        <v>1106.47785440665</v>
      </c>
      <c r="R94" s="30" t="n">
        <f aca="false">SUM(R46:R47)*R17*Cases!$B$21*Offers!$D$9/R27+IFERROR(R48*R40/R43,0)</f>
        <v>1241.79578836569</v>
      </c>
      <c r="S94" s="30" t="n">
        <f aca="false">SUM(S46:S47)*S17*Cases!$B$21*Offers!$D$9/S27+IFERROR(S48*S40/S43,0)</f>
        <v>1406.37140377164</v>
      </c>
      <c r="T94" s="30" t="n">
        <f aca="false">SUM(T46:T47)*T17*Cases!$B$21*Offers!$D$9/T27+IFERROR(T48*T40/T43,0)</f>
        <v>1409.73042577648</v>
      </c>
      <c r="U94" s="30" t="n">
        <f aca="false">SUM(U46:U47)*U17*Cases!$B$21*Offers!$D$9/U27+IFERROR(U48*U40/U43,0)</f>
        <v>1528.49222412044</v>
      </c>
      <c r="V94" s="30" t="n">
        <f aca="false">SUM(V46:V47)*V17*Cases!$B$21*Offers!$D$9/V27+IFERROR(V48*V40/V43,0)</f>
        <v>1660.50222145498</v>
      </c>
      <c r="W94" s="30" t="n">
        <f aca="false">SUM(W46:W47)*W17*Cases!$B$21*Offers!$D$9/W27+IFERROR(W48*W40/W43,0)</f>
        <v>1811.44922459356</v>
      </c>
      <c r="X94" s="30" t="n">
        <f aca="false">SUM(X46:X47)*X17*Cases!$B$21*Offers!$D$9/X27+IFERROR(X48*X40/X43,0)</f>
        <v>1950.2015274068</v>
      </c>
      <c r="Y94" s="30" t="n">
        <f aca="false">SUM(Y46:Y47)*Y17*Cases!$B$21*Offers!$D$9/Y27+IFERROR(Y48*Y40/Y43,0)</f>
        <v>2086.19660910848</v>
      </c>
      <c r="Z94" s="30" t="n">
        <f aca="false">SUM(Z46:Z47)*Z17*Cases!$B$21*Offers!$D$9/Z27+IFERROR(Z48*Z40/Z43,0)</f>
        <v>2219.48670677323</v>
      </c>
      <c r="AA94" s="30" t="n">
        <f aca="false">SUM(AA46:AA47)*AA17*Cases!$B$21*Offers!$D$9/AA27+IFERROR(AA48*AA40/AA43,0)</f>
        <v>2350.12359517054</v>
      </c>
      <c r="AB94" s="30" t="n">
        <f aca="false">SUM(AB46:AB47)*AB17*Cases!$B$21*Offers!$D$9/AB27+IFERROR(AB48*AB40/AB43,0)</f>
        <v>2478.15845870158</v>
      </c>
      <c r="AC94" s="30" t="n">
        <f aca="false">SUM(AC46:AC47)*AC17*Cases!$B$21*Offers!$D$9/AC27+IFERROR(AC48*AC40/AC43,0)</f>
        <v>2603.6418027902</v>
      </c>
      <c r="AD94" s="30" t="n">
        <f aca="false">SUM(AD46:AD47)*AD17*Cases!$B$21*Offers!$D$9/AD27+IFERROR(AD48*AD40/AD43,0)</f>
        <v>2726.62339290346</v>
      </c>
      <c r="AE94" s="30" t="n">
        <f aca="false">SUM(AE46:AE47)*AE17*Cases!$B$21*Offers!$D$9/AE27+IFERROR(AE48*AE40/AE43,0)</f>
        <v>2847.15221322474</v>
      </c>
      <c r="AF94" s="30" t="n">
        <f aca="false">SUM(AF46:AF47)*AF17*Cases!$B$21*Offers!$D$9/AF27+IFERROR(AF48*AF40/AF43,0)</f>
        <v>2965.27643949783</v>
      </c>
      <c r="AG94" s="30" t="n">
        <f aca="false">SUM(AG46:AG47)*AG17*Cases!$B$21*Offers!$D$9/AG27+IFERROR(AG48*AG40/AG43,0)</f>
        <v>3081.04342221125</v>
      </c>
      <c r="AH94" s="30" t="n">
        <f aca="false">SUM(AH46:AH47)*AH17*Cases!$B$21*Offers!$D$9/AH27+IFERROR(AH48*AH40/AH43,0)</f>
        <v>3623.24373491363</v>
      </c>
      <c r="AI94" s="30" t="n">
        <f aca="false">SUM(AI46:AI47)*AI17*Cases!$B$21*Offers!$D$9/AI27+IFERROR(AI48*AI40/AI43,0)</f>
        <v>3739.6878156339</v>
      </c>
      <c r="AJ94" s="30" t="n">
        <f aca="false">SUM(AJ46:AJ47)*AJ17*Cases!$B$21*Offers!$D$9/AJ27+IFERROR(AJ48*AJ40/AJ43,0)</f>
        <v>4039.01410873511</v>
      </c>
      <c r="AK94" s="30" t="n">
        <f aca="false">SUM(AK46:AK47)*AK17*Cases!$B$21*Offers!$D$9/AK27+IFERROR(AK48*AK40/AK43,0)</f>
        <v>4183.56073397959</v>
      </c>
    </row>
    <row r="95" customFormat="false" ht="15" hidden="false" customHeight="true" outlineLevel="0" collapsed="false">
      <c r="A95" s="25" t="s">
        <v>328</v>
      </c>
      <c r="B95" s="30" t="n">
        <f aca="false">SUM(B46:B47)*B31/B27+IFERROR(B48*B41/B43,0)</f>
        <v>0</v>
      </c>
      <c r="C95" s="30" t="n">
        <f aca="false">SUM(C46:C47)*C31/C27+IFERROR(C48*C41/C43,0)</f>
        <v>0</v>
      </c>
      <c r="D95" s="30" t="n">
        <f aca="false">SUM(D46:D47)*D31/D27+IFERROR(D48*D41/D43,0)</f>
        <v>0</v>
      </c>
      <c r="E95" s="30" t="n">
        <f aca="false">SUM(E46:E47)*E31/E27+IFERROR(E48*E41/E43,0)</f>
        <v>4859.25925925926</v>
      </c>
      <c r="F95" s="30" t="n">
        <f aca="false">SUM(F46:F47)*F31/F27+IFERROR(F48*F41/F43,0)</f>
        <v>0</v>
      </c>
      <c r="G95" s="30" t="n">
        <f aca="false">SUM(G46:G47)*G31/G27+IFERROR(G48*G41/G43,0)</f>
        <v>4899.08550599018</v>
      </c>
      <c r="H95" s="30" t="n">
        <f aca="false">SUM(H46:H47)*H31/H27+IFERROR(H48*H41/H43,0)</f>
        <v>4859.25925925926</v>
      </c>
      <c r="I95" s="30" t="n">
        <f aca="false">SUM(I46:I47)*I31/I27+IFERROR(I48*I41/I43,0)</f>
        <v>57.502725495146</v>
      </c>
      <c r="J95" s="30" t="n">
        <f aca="false">SUM(J46:J47)*J31/J27+IFERROR(J48*J41/J43,0)</f>
        <v>4902.22730381166</v>
      </c>
      <c r="K95" s="30" t="n">
        <f aca="false">SUM(K46:K47)*K31/K27+IFERROR(K48*K41/K43,0)</f>
        <v>0</v>
      </c>
      <c r="L95" s="30" t="n">
        <f aca="false">SUM(L46:L47)*L31/L27+IFERROR(L48*L41/L43,0)</f>
        <v>4954.78890422676</v>
      </c>
      <c r="M95" s="30" t="n">
        <f aca="false">SUM(M46:M47)*M31/M27+IFERROR(M48*M41/M43,0)</f>
        <v>4859.25925925926</v>
      </c>
      <c r="N95" s="30" t="n">
        <f aca="false">SUM(N46:N47)*N31/N27+IFERROR(N48*N41/N43,0)</f>
        <v>71.3206496277338</v>
      </c>
      <c r="O95" s="30" t="n">
        <f aca="false">SUM(O46:O47)*O31/O27+IFERROR(O48*O41/O43,0)</f>
        <v>4918.14921528059</v>
      </c>
      <c r="P95" s="30" t="n">
        <f aca="false">SUM(P46:P47)*P31/P27+IFERROR(P48*P41/P43,0)</f>
        <v>4859.25925925926</v>
      </c>
      <c r="Q95" s="30" t="n">
        <f aca="false">SUM(Q46:Q47)*Q31/Q27+IFERROR(Q48*Q41/Q43,0)</f>
        <v>4957.7148669812</v>
      </c>
      <c r="R95" s="30" t="n">
        <f aca="false">SUM(R46:R47)*R31/R27+IFERROR(R48*R41/R43,0)</f>
        <v>45.2557855864053</v>
      </c>
      <c r="S95" s="30" t="n">
        <f aca="false">SUM(S46:S47)*S31/S27+IFERROR(S48*S41/S43,0)</f>
        <v>4951.14377490554</v>
      </c>
      <c r="T95" s="30" t="n">
        <f aca="false">SUM(T46:T47)*T31/T27+IFERROR(T48*T41/T43,0)</f>
        <v>4859.25925925926</v>
      </c>
      <c r="U95" s="30" t="n">
        <f aca="false">SUM(U46:U47)*U31/U27+IFERROR(U48*U41/U43,0)</f>
        <v>4959.52338387487</v>
      </c>
      <c r="V95" s="30" t="n">
        <f aca="false">SUM(V46:V47)*V31/V27+IFERROR(V48*V41/V43,0)</f>
        <v>4931.59968258285</v>
      </c>
      <c r="W95" s="30" t="n">
        <f aca="false">SUM(W46:W47)*W31/W27+IFERROR(W48*W41/W43,0)</f>
        <v>4953.66409653445</v>
      </c>
      <c r="X95" s="30" t="n">
        <f aca="false">SUM(X46:X47)*X31/X27+IFERROR(X48*X41/X43,0)</f>
        <v>4954.36540894285</v>
      </c>
      <c r="Y95" s="30" t="n">
        <f aca="false">SUM(Y46:Y47)*Y31/Y27+IFERROR(Y48*Y41/Y43,0)</f>
        <v>4954.99057007795</v>
      </c>
      <c r="Z95" s="30" t="n">
        <f aca="false">SUM(Z46:Z47)*Z31/Z27+IFERROR(Z48*Z41/Z43,0)</f>
        <v>4955.55123590229</v>
      </c>
      <c r="AA95" s="30" t="n">
        <f aca="false">SUM(AA46:AA47)*AA31/AA27+IFERROR(AA48*AA41/AA43,0)</f>
        <v>4956.05679930201</v>
      </c>
      <c r="AB95" s="30" t="n">
        <f aca="false">SUM(AB46:AB47)*AB31/AB27+IFERROR(AB48*AB41/AB43,0)</f>
        <v>4956.51491391057</v>
      </c>
      <c r="AC95" s="30" t="n">
        <f aca="false">SUM(AC46:AC47)*AC31/AC27+IFERROR(AC48*AC41/AC43,0)</f>
        <v>4956.93187887342</v>
      </c>
      <c r="AD95" s="30" t="n">
        <f aca="false">SUM(AD46:AD47)*AD31/AD27+IFERROR(AD48*AD41/AD43,0)</f>
        <v>4957.31292579735</v>
      </c>
      <c r="AE95" s="30" t="n">
        <f aca="false">SUM(AE46:AE47)*AE31/AE27+IFERROR(AE48*AE41/AE43,0)</f>
        <v>4957.6624357164</v>
      </c>
      <c r="AF95" s="30" t="n">
        <f aca="false">SUM(AF46:AF47)*AF31/AF27+IFERROR(AF48*AF41/AF43,0)</f>
        <v>4957.98410520937</v>
      </c>
      <c r="AG95" s="30" t="n">
        <f aca="false">SUM(AG46:AG47)*AG31/AG27+IFERROR(AG48*AG41/AG43,0)</f>
        <v>4958.28107504928</v>
      </c>
      <c r="AH95" s="30" t="n">
        <f aca="false">SUM(AH46:AH47)*AH31/AH27+IFERROR(AH48*AH41/AH43,0)</f>
        <v>11139.8514789185</v>
      </c>
      <c r="AI95" s="30" t="n">
        <f aca="false">SUM(AI46:AI47)*AI31/AI27+IFERROR(AI48*AI41/AI43,0)</f>
        <v>5614.44564057615</v>
      </c>
      <c r="AJ95" s="30" t="n">
        <f aca="false">SUM(AJ46:AJ47)*AJ31/AJ27+IFERROR(AJ48*AJ41/AJ43,0)</f>
        <v>5673.70038152464</v>
      </c>
      <c r="AK95" s="30" t="n">
        <f aca="false">SUM(AK46:AK47)*AK31/AK27+IFERROR(AK48*AK41/AK43,0)</f>
        <v>11135.7159589809</v>
      </c>
    </row>
    <row r="96" customFormat="false" ht="15" hidden="false" customHeight="true" outlineLevel="0" collapsed="false">
      <c r="A96" s="25" t="s">
        <v>329</v>
      </c>
      <c r="B96" s="30" t="n">
        <f aca="false">SUM(B46:B47)*B32/B27+IFERROR(B48*B42/B43,0)</f>
        <v>0</v>
      </c>
      <c r="C96" s="30" t="n">
        <f aca="false">SUM(C46:C47)*C32/C27+IFERROR(C48*C42/C43,0)</f>
        <v>0</v>
      </c>
      <c r="D96" s="30" t="n">
        <f aca="false">SUM(D46:D47)*D32/D27+IFERROR(D48*D42/D43,0)</f>
        <v>0</v>
      </c>
      <c r="E96" s="30" t="n">
        <f aca="false">SUM(E46:E47)*E32/E27+IFERROR(E48*E42/E43,0)</f>
        <v>0</v>
      </c>
      <c r="F96" s="30" t="n">
        <f aca="false">SUM(F46:F47)*F32/F27+IFERROR(F48*F42/F43,0)</f>
        <v>0</v>
      </c>
      <c r="G96" s="30" t="n">
        <f aca="false">SUM(G46:G47)*G32/G27+IFERROR(G48*G42/G43,0)</f>
        <v>30.7022557597947</v>
      </c>
      <c r="H96" s="30" t="n">
        <f aca="false">SUM(H46:H47)*H32/H27+IFERROR(H48*H42/H43,0)</f>
        <v>63.7756287582414</v>
      </c>
      <c r="I96" s="30" t="n">
        <f aca="false">SUM(I46:I47)*I32/I27+IFERROR(I48*I42/I43,0)</f>
        <v>90.1053941163296</v>
      </c>
      <c r="J96" s="30" t="n">
        <f aca="false">SUM(J46:J47)*J32/J27+IFERROR(J48*J42/J43,0)</f>
        <v>148.798893650987</v>
      </c>
      <c r="K96" s="30" t="n">
        <f aca="false">SUM(K46:K47)*K32/K27+IFERROR(K48*K42/K43,0)</f>
        <v>182.619834628426</v>
      </c>
      <c r="L96" s="30" t="n">
        <f aca="false">SUM(L46:L47)*L32/L27+IFERROR(L48*L42/L43,0)</f>
        <v>206.042203537527</v>
      </c>
      <c r="M96" s="30" t="n">
        <f aca="false">SUM(M46:M47)*M32/M27+IFERROR(M48*M42/M43,0)</f>
        <v>235.774768892155</v>
      </c>
      <c r="N96" s="30" t="n">
        <f aca="false">SUM(N46:N47)*N32/N27+IFERROR(N48*N42/N43,0)</f>
        <v>257.305244241015</v>
      </c>
      <c r="O96" s="30" t="n">
        <f aca="false">SUM(O46:O47)*O32/O27+IFERROR(O48*O42/O43,0)</f>
        <v>312.420585607232</v>
      </c>
      <c r="P96" s="30" t="n">
        <f aca="false">SUM(P46:P47)*P32/P27+IFERROR(P48*P42/P43,0)</f>
        <v>348.753752161661</v>
      </c>
      <c r="Q96" s="30" t="n">
        <f aca="false">SUM(Q46:Q47)*Q32/Q27+IFERROR(Q48*Q42/Q43,0)</f>
        <v>364.400898939687</v>
      </c>
      <c r="R96" s="30" t="n">
        <f aca="false">SUM(R46:R47)*R32/R27+IFERROR(R48*R42/R43,0)</f>
        <v>412.917100113575</v>
      </c>
      <c r="S96" s="30" t="n">
        <f aca="false">SUM(S46:S47)*S32/S27+IFERROR(S48*S42/S43,0)</f>
        <v>471.422076735786</v>
      </c>
      <c r="T96" s="30" t="n">
        <f aca="false">SUM(T46:T47)*T32/T27+IFERROR(T48*T42/T43,0)</f>
        <v>502.55195247727</v>
      </c>
      <c r="U96" s="30" t="n">
        <f aca="false">SUM(U46:U47)*U32/U27+IFERROR(U48*U42/U43,0)</f>
        <v>514.94522646738</v>
      </c>
      <c r="V96" s="30" t="n">
        <f aca="false">SUM(V46:V47)*V32/V27+IFERROR(V48*V42/V43,0)</f>
        <v>562.21020421178</v>
      </c>
      <c r="W96" s="30" t="n">
        <f aca="false">SUM(W46:W47)*W32/W27+IFERROR(W48*W42/W43,0)</f>
        <v>615.927781515828</v>
      </c>
      <c r="X96" s="30" t="n">
        <f aca="false">SUM(X46:X47)*X32/X27+IFERROR(X48*X42/X43,0)</f>
        <v>665.42503232663</v>
      </c>
      <c r="Y96" s="30" t="n">
        <f aca="false">SUM(Y46:Y47)*Y32/Y27+IFERROR(Y48*Y42/Y43,0)</f>
        <v>713.938449530828</v>
      </c>
      <c r="Z96" s="30" t="n">
        <f aca="false">SUM(Z46:Z47)*Z32/Z27+IFERROR(Z48*Z42/Z43,0)</f>
        <v>761.486712995661</v>
      </c>
      <c r="AA96" s="30" t="n">
        <f aca="false">SUM(AA46:AA47)*AA32/AA27+IFERROR(AA48*AA42/AA43,0)</f>
        <v>808.088328683493</v>
      </c>
      <c r="AB96" s="30" t="n">
        <f aca="false">SUM(AB46:AB47)*AB32/AB27+IFERROR(AB48*AB42/AB43,0)</f>
        <v>853.761585052429</v>
      </c>
      <c r="AC96" s="30" t="n">
        <f aca="false">SUM(AC46:AC47)*AC32/AC27+IFERROR(AC48*AC42/AC43,0)</f>
        <v>898.524522977942</v>
      </c>
      <c r="AD96" s="30" t="n">
        <f aca="false">SUM(AD46:AD47)*AD32/AD27+IFERROR(AD48*AD42/AD43,0)</f>
        <v>942.394915141428</v>
      </c>
      <c r="AE96" s="30" t="n">
        <f aca="false">SUM(AE46:AE47)*AE32/AE27+IFERROR(AE48*AE42/AE43,0)</f>
        <v>985.390252150883</v>
      </c>
      <c r="AF96" s="30" t="n">
        <f aca="false">SUM(AF46:AF47)*AF32/AF27+IFERROR(AF48*AF42/AF43,0)</f>
        <v>1027.5277335144</v>
      </c>
      <c r="AG96" s="30" t="n">
        <f aca="false">SUM(AG46:AG47)*AG32/AG27+IFERROR(AG48*AG42/AG43,0)</f>
        <v>1068.82426215321</v>
      </c>
      <c r="AH96" s="30" t="n">
        <f aca="false">SUM(AH46:AH47)*AH32/AH27+IFERROR(AH48*AH42/AH43,0)</f>
        <v>1258.18866793192</v>
      </c>
      <c r="AI96" s="30" t="n">
        <f aca="false">SUM(AI46:AI47)*AI32/AI27+IFERROR(AI48*AI42/AI43,0)</f>
        <v>1299.86176439459</v>
      </c>
      <c r="AJ96" s="30" t="n">
        <f aca="false">SUM(AJ46:AJ47)*AJ32/AJ27+IFERROR(AJ48*AJ42/AJ43,0)</f>
        <v>1372.49170714283</v>
      </c>
      <c r="AK96" s="30" t="n">
        <f aca="false">SUM(AK46:AK47)*AK32/AK27+IFERROR(AK48*AK42/AK43,0)</f>
        <v>1458.14362119718</v>
      </c>
    </row>
    <row r="97" customFormat="false" ht="15" hidden="false" customHeight="true" outlineLevel="0" collapsed="false">
      <c r="A97" s="25" t="s">
        <v>330</v>
      </c>
      <c r="B97" s="30" t="n">
        <f aca="false">SUM(B46:B47)*(1-B34)+IF(B43=0,B48,0)</f>
        <v>16400</v>
      </c>
      <c r="C97" s="30" t="n">
        <f aca="false">SUM(C46:C47)*(1-C34)+IF(C43=0,C48,0)</f>
        <v>16400</v>
      </c>
      <c r="D97" s="30" t="n">
        <f aca="false">SUM(D46:D47)*(1-D34)+IF(D43=0,D48,0)</f>
        <v>16400</v>
      </c>
      <c r="E97" s="30" t="n">
        <f aca="false">SUM(E46:E47)*(1-E34)+IF(E43=0,E48,0)</f>
        <v>11583.9407407407</v>
      </c>
      <c r="F97" s="30" t="n">
        <f aca="false">SUM(F46:F47)*(1-F34)+IF(F43=0,F48,0)</f>
        <v>16400</v>
      </c>
      <c r="G97" s="30" t="n">
        <f aca="false">SUM(G46:G47)*(1-G34)+IF(G43=0,G48,0)</f>
        <v>11012.2962962963</v>
      </c>
      <c r="H97" s="30" t="n">
        <f aca="false">SUM(H46:H47)*(1-H34)+IF(H43=0,H48,0)</f>
        <v>10993.1022222222</v>
      </c>
      <c r="I97" s="30" t="n">
        <f aca="false">SUM(I46:I47)*(1-I34)+IF(I43=0,I48,0)</f>
        <v>15334.8698074074</v>
      </c>
      <c r="J97" s="30" t="n">
        <f aca="false">SUM(J46:J47)*(1-J34)+IF(J43=0,J48,0)</f>
        <v>9938.70574459259</v>
      </c>
      <c r="K97" s="30" t="n">
        <f aca="false">SUM(K46:K47)*(1-K34)+IF(K43=0,K48,0)</f>
        <v>14800.2427408119</v>
      </c>
      <c r="L97" s="30" t="n">
        <f aca="false">SUM(L46:L47)*(1-L34)+IF(L43=0,L48,0)</f>
        <v>9444.53418229191</v>
      </c>
      <c r="M97" s="30" t="n">
        <f aca="false">SUM(M46:M47)*(1-M34)+IF(M43=0,M48,0)</f>
        <v>9456.69535049793</v>
      </c>
      <c r="N97" s="30" t="n">
        <f aca="false">SUM(N46:N47)*(1-N34)+IF(N43=0,N48,0)</f>
        <v>13829.1910731176</v>
      </c>
      <c r="O97" s="30" t="n">
        <f aca="false">SUM(O46:O47)*(1-O34)+IF(O43=0,O48,0)</f>
        <v>8463.14058498858</v>
      </c>
      <c r="P97" s="30" t="n">
        <f aca="false">SUM(P46:P47)*(1-P34)+IF(P43=0,P48,0)</f>
        <v>8494.92962514066</v>
      </c>
      <c r="Q97" s="30" t="n">
        <f aca="false">SUM(Q46:Q47)*(1-Q34)+IF(Q43=0,Q48,0)</f>
        <v>8027.40140300821</v>
      </c>
      <c r="R97" s="30" t="n">
        <f aca="false">SUM(R46:R47)*(1-R34)+IF(R43=0,R48,0)</f>
        <v>12398.7200416147</v>
      </c>
      <c r="S97" s="30" t="n">
        <f aca="false">SUM(S46:S47)*(1-S34)+IF(S43=0,S48,0)</f>
        <v>7061.27897411576</v>
      </c>
      <c r="T97" s="30" t="n">
        <f aca="false">SUM(T46:T47)*(1-T34)+IF(T43=0,T48,0)</f>
        <v>7121.1052464853</v>
      </c>
      <c r="U97" s="30" t="n">
        <f aca="false">SUM(U46:U47)*(1-U34)+IF(U43=0,U48,0)</f>
        <v>6681.05351192596</v>
      </c>
      <c r="V97" s="30" t="n">
        <f aca="false">SUM(V46:V47)*(1-V34)+IF(V43=0,V48,0)</f>
        <v>6220.03984909485</v>
      </c>
      <c r="W97" s="30" t="n">
        <f aca="false">SUM(W46:W47)*(1-W34)+IF(W43=0,W48,0)</f>
        <v>5768.24645952036</v>
      </c>
      <c r="X97" s="30" t="n">
        <f aca="false">SUM(X46:X47)*(1-X34)+IF(X43=0,X48,0)</f>
        <v>5325.48893773736</v>
      </c>
      <c r="Y97" s="30" t="n">
        <f aca="false">SUM(Y46:Y47)*(1-Y34)+IF(Y43=0,Y48,0)</f>
        <v>4891.58656639002</v>
      </c>
      <c r="Z97" s="30" t="n">
        <f aca="false">SUM(Z46:Z47)*(1-Z34)+IF(Z43=0,Z48,0)</f>
        <v>4466.36224246962</v>
      </c>
      <c r="AA97" s="30" t="n">
        <f aca="false">SUM(AA46:AA47)*(1-AA34)+IF(AA43=0,AA48,0)</f>
        <v>4049.64240502764</v>
      </c>
      <c r="AB97" s="30" t="n">
        <f aca="false">SUM(AB46:AB47)*(1-AB34)+IF(AB43=0,AB48,0)</f>
        <v>3641.2569643345</v>
      </c>
      <c r="AC97" s="30" t="n">
        <f aca="false">SUM(AC46:AC47)*(1-AC34)+IF(AC43=0,AC48,0)</f>
        <v>3241.03923245521</v>
      </c>
      <c r="AD97" s="30" t="n">
        <f aca="false">SUM(AD46:AD47)*(1-AD34)+IF(AD43=0,AD48,0)</f>
        <v>2848.82585521352</v>
      </c>
      <c r="AE97" s="30" t="n">
        <f aca="false">SUM(AE46:AE47)*(1-AE34)+IF(AE43=0,AE48,0)</f>
        <v>2464.45674551665</v>
      </c>
      <c r="AF97" s="30" t="n">
        <f aca="false">SUM(AF46:AF47)*(1-AF34)+IF(AF43=0,AF48,0)</f>
        <v>2087.77501801373</v>
      </c>
      <c r="AG97" s="30" t="n">
        <f aca="false">SUM(AG46:AG47)*(1-AG34)+IF(AG43=0,AG48,0)</f>
        <v>1718.62692506086</v>
      </c>
      <c r="AH97" s="30" t="n">
        <f aca="false">SUM(AH46:AH47)*(1-AH34)+IF(AH43=0,AH48,0)</f>
        <v>9812.27646258741</v>
      </c>
      <c r="AI97" s="30" t="n">
        <f aca="false">SUM(AI46:AI47)*(1-AI34)+IF(AI43=0,AI48,0)</f>
        <v>14924.8054014208</v>
      </c>
      <c r="AJ97" s="30" t="n">
        <f aca="false">SUM(AJ46:AJ47)*(1-AJ34)+IF(AJ43=0,AJ48,0)</f>
        <v>13930.7433359455</v>
      </c>
      <c r="AK97" s="30" t="n">
        <f aca="false">SUM(AK46:AK47)*(1-AK34)+IF(AK43=0,AK48,0)</f>
        <v>8007.63485220536</v>
      </c>
    </row>
    <row r="98" customFormat="false" ht="15" hidden="false" customHeight="true" outlineLevel="0" collapsed="false">
      <c r="A98" s="25" t="s">
        <v>331</v>
      </c>
      <c r="B98" s="30" t="n">
        <f aca="false">B39-B93</f>
        <v>0</v>
      </c>
      <c r="C98" s="30" t="n">
        <f aca="false">C39-C93</f>
        <v>0</v>
      </c>
      <c r="D98" s="30" t="n">
        <f aca="false">D39-D93</f>
        <v>0</v>
      </c>
      <c r="E98" s="30" t="n">
        <f aca="false">E39-E93</f>
        <v>0</v>
      </c>
      <c r="F98" s="30" t="n">
        <f aca="false">F39-F93</f>
        <v>0</v>
      </c>
      <c r="G98" s="30" t="n">
        <f aca="false">G39-G93</f>
        <v>-14.6863688271654</v>
      </c>
      <c r="H98" s="30" t="n">
        <f aca="false">H39-H93</f>
        <v>270.164169426569</v>
      </c>
      <c r="I98" s="30" t="n">
        <f aca="false">I39-I93</f>
        <v>269.426757404474</v>
      </c>
      <c r="J98" s="30" t="n">
        <f aca="false">J39-J93</f>
        <v>558.241712076172</v>
      </c>
      <c r="K98" s="30" t="n">
        <f aca="false">K39-K93</f>
        <v>812.203195982658</v>
      </c>
      <c r="L98" s="30" t="n">
        <f aca="false">L39-L93</f>
        <v>803.940042361427</v>
      </c>
      <c r="M98" s="30" t="n">
        <f aca="false">M39-M93</f>
        <v>1071.38081418218</v>
      </c>
      <c r="N98" s="30" t="n">
        <f aca="false">N39-N93</f>
        <v>1063.1130401719</v>
      </c>
      <c r="O98" s="30" t="n">
        <f aca="false">O39-O93</f>
        <v>1337.51748377396</v>
      </c>
      <c r="P98" s="30" t="n">
        <f aca="false">P39-P93</f>
        <v>1539.74656172005</v>
      </c>
      <c r="Q98" s="30" t="n">
        <f aca="false">Q39-Q93</f>
        <v>1544.7553737319</v>
      </c>
      <c r="R98" s="30" t="n">
        <f aca="false">R39-R93</f>
        <v>1837.37906849361</v>
      </c>
      <c r="S98" s="30" t="n">
        <f aca="false">S39-S93</f>
        <v>2055.66961653567</v>
      </c>
      <c r="T98" s="30" t="n">
        <f aca="false">T39-T93</f>
        <v>2256.17850394012</v>
      </c>
      <c r="U98" s="30" t="n">
        <f aca="false">U39-U93</f>
        <v>2247.97038460662</v>
      </c>
      <c r="V98" s="30" t="n">
        <f aca="false">V39-V93</f>
        <v>2515.53408422308</v>
      </c>
      <c r="W98" s="30" t="n">
        <f aca="false">W39-W93</f>
        <v>2731.51888775524</v>
      </c>
      <c r="X98" s="30" t="n">
        <f aca="false">X39-X93</f>
        <v>2962.84240616786</v>
      </c>
      <c r="Y98" s="30" t="n">
        <f aca="false">Y39-Y93</f>
        <v>3189.50126554142</v>
      </c>
      <c r="Z98" s="30" t="n">
        <f aca="false">Z39-Z93</f>
        <v>3411.59498784127</v>
      </c>
      <c r="AA98" s="30" t="n">
        <f aca="false">AA39-AA93</f>
        <v>3629.21985676514</v>
      </c>
      <c r="AB98" s="30" t="n">
        <f aca="false">AB39-AB93</f>
        <v>3842.46927668389</v>
      </c>
      <c r="AC98" s="30" t="n">
        <f aca="false">AC39-AC93</f>
        <v>4051.4340453629</v>
      </c>
      <c r="AD98" s="30" t="n">
        <f aca="false">AD39-AD93</f>
        <v>4256.20256583156</v>
      </c>
      <c r="AE98" s="30" t="n">
        <f aca="false">AE39-AE93</f>
        <v>4456.86101452397</v>
      </c>
      <c r="AF98" s="30" t="n">
        <f aca="false">AF39-AF93</f>
        <v>4653.49347746731</v>
      </c>
      <c r="AG98" s="30" t="n">
        <f aca="false">AG39-AG93</f>
        <v>4846.18206275693</v>
      </c>
      <c r="AH98" s="30" t="n">
        <f aca="false">AH39-AH93</f>
        <v>4206.15339574313</v>
      </c>
      <c r="AI98" s="30" t="n">
        <f aca="false">AI39-AI93</f>
        <v>4383.05261306427</v>
      </c>
      <c r="AJ98" s="30" t="n">
        <f aca="false">AJ39-AJ93</f>
        <v>4516.2787852412</v>
      </c>
      <c r="AK98" s="30" t="n">
        <f aca="false">AK39-AK93</f>
        <v>4918.03238389329</v>
      </c>
    </row>
    <row r="99" customFormat="false" ht="15" hidden="false" customHeight="true" outlineLevel="0" collapsed="false">
      <c r="A99" s="25" t="s">
        <v>332</v>
      </c>
      <c r="B99" s="30" t="n">
        <f aca="false">B40-B94</f>
        <v>0</v>
      </c>
      <c r="C99" s="30" t="n">
        <f aca="false">C40-C94</f>
        <v>0</v>
      </c>
      <c r="D99" s="30" t="n">
        <f aca="false">D40-D94</f>
        <v>0</v>
      </c>
      <c r="E99" s="30" t="n">
        <f aca="false">E40-E94</f>
        <v>0</v>
      </c>
      <c r="F99" s="30" t="n">
        <f aca="false">F40-F94</f>
        <v>0</v>
      </c>
      <c r="G99" s="30" t="n">
        <f aca="false">G40-G94</f>
        <v>91.4579268734382</v>
      </c>
      <c r="H99" s="30" t="n">
        <f aca="false">H40-H94</f>
        <v>335.432440813154</v>
      </c>
      <c r="I99" s="30" t="n">
        <f aca="false">I40-I94</f>
        <v>429.214570864409</v>
      </c>
      <c r="J99" s="30" t="n">
        <f aca="false">J40-J94</f>
        <v>769.249572629065</v>
      </c>
      <c r="K99" s="30" t="n">
        <f aca="false">K40-K94</f>
        <v>990.598876504621</v>
      </c>
      <c r="L99" s="30" t="n">
        <f aca="false">L40-L94</f>
        <v>1072.82500547583</v>
      </c>
      <c r="M99" s="30" t="n">
        <f aca="false">M40-M94</f>
        <v>1296.6880365176</v>
      </c>
      <c r="N99" s="30" t="n">
        <f aca="false">N40-N94</f>
        <v>1375.20970067387</v>
      </c>
      <c r="O99" s="30" t="n">
        <f aca="false">O40-O94</f>
        <v>1697.00776990969</v>
      </c>
      <c r="P99" s="30" t="n">
        <f aca="false">P40-P94</f>
        <v>1882.92998654263</v>
      </c>
      <c r="Q99" s="30" t="n">
        <f aca="false">Q40-Q94</f>
        <v>1960.29607933928</v>
      </c>
      <c r="R99" s="30" t="n">
        <f aca="false">R40-R94</f>
        <v>2283.39266670532</v>
      </c>
      <c r="S99" s="30" t="n">
        <f aca="false">S40-S94</f>
        <v>2568.06328219795</v>
      </c>
      <c r="T99" s="30" t="n">
        <f aca="false">T40-T94</f>
        <v>2742.46556647372</v>
      </c>
      <c r="U99" s="30" t="n">
        <f aca="false">U40-U94</f>
        <v>2803.15984828476</v>
      </c>
      <c r="V99" s="30" t="n">
        <f aca="false">V40-V94</f>
        <v>3104.26680950211</v>
      </c>
      <c r="W99" s="30" t="n">
        <f aca="false">W40-W94</f>
        <v>3377.77442574439</v>
      </c>
      <c r="X99" s="30" t="n">
        <f aca="false">X40-X94</f>
        <v>3654.98764992439</v>
      </c>
      <c r="Y99" s="30" t="n">
        <f aca="false">Y40-Y94</f>
        <v>3926.63878467608</v>
      </c>
      <c r="Z99" s="30" t="n">
        <f aca="false">Z40-Z94</f>
        <v>4192.84197913565</v>
      </c>
      <c r="AA99" s="30" t="n">
        <f aca="false">AA40-AA94</f>
        <v>4453.70851702016</v>
      </c>
      <c r="AB99" s="30" t="n">
        <f aca="false">AB40-AB94</f>
        <v>4709.34701124531</v>
      </c>
      <c r="AC99" s="30" t="n">
        <f aca="false">AC40-AC94</f>
        <v>4959.86355775774</v>
      </c>
      <c r="AD99" s="30" t="n">
        <f aca="false">AD40-AD94</f>
        <v>5205.36186043352</v>
      </c>
      <c r="AE99" s="30" t="n">
        <f aca="false">AE40-AE94</f>
        <v>5445.94333504551</v>
      </c>
      <c r="AF99" s="30" t="n">
        <f aca="false">AF40-AF94</f>
        <v>5681.70719780701</v>
      </c>
      <c r="AG99" s="30" t="n">
        <f aca="false">AG40-AG94</f>
        <v>5912.7505423475</v>
      </c>
      <c r="AH99" s="30" t="n">
        <f aca="false">AH40-AH94</f>
        <v>5710.42435035394</v>
      </c>
      <c r="AI99" s="30" t="n">
        <f aca="false">AI40-AI94</f>
        <v>5927.05690792832</v>
      </c>
      <c r="AJ99" s="30" t="n">
        <f aca="false">AJ40-AJ94</f>
        <v>6216.64572035586</v>
      </c>
      <c r="AK99" s="30" t="n">
        <f aca="false">AK40-AK94</f>
        <v>6643.98589852957</v>
      </c>
    </row>
    <row r="100" customFormat="false" ht="15" hidden="false" customHeight="true" outlineLevel="0" collapsed="false">
      <c r="A100" s="25" t="s">
        <v>333</v>
      </c>
      <c r="B100" s="30" t="n">
        <f aca="false">B41-B95</f>
        <v>0</v>
      </c>
      <c r="C100" s="30" t="n">
        <f aca="false">C41-C95</f>
        <v>0</v>
      </c>
      <c r="D100" s="30" t="n">
        <f aca="false">D41-D95</f>
        <v>0</v>
      </c>
      <c r="E100" s="30" t="n">
        <f aca="false">E41-E95</f>
        <v>-4859.25925925926</v>
      </c>
      <c r="F100" s="30" t="n">
        <f aca="false">F41-F95</f>
        <v>0</v>
      </c>
      <c r="G100" s="30" t="n">
        <f aca="false">G41-G95</f>
        <v>5900.91449400982</v>
      </c>
      <c r="H100" s="30" t="n">
        <f aca="false">H41-H95</f>
        <v>-4859.25925925926</v>
      </c>
      <c r="I100" s="30" t="n">
        <f aca="false">I41-I95</f>
        <v>10742.4972745049</v>
      </c>
      <c r="J100" s="30" t="n">
        <f aca="false">J41-J95</f>
        <v>5897.77269618834</v>
      </c>
      <c r="K100" s="30" t="n">
        <f aca="false">K41-K95</f>
        <v>0</v>
      </c>
      <c r="L100" s="30" t="n">
        <f aca="false">L41-L95</f>
        <v>5845.21109577324</v>
      </c>
      <c r="M100" s="30" t="n">
        <f aca="false">M41-M95</f>
        <v>-4859.25925925926</v>
      </c>
      <c r="N100" s="30" t="n">
        <f aca="false">N41-N95</f>
        <v>10728.6793503723</v>
      </c>
      <c r="O100" s="30" t="n">
        <f aca="false">O41-O95</f>
        <v>5881.85078471941</v>
      </c>
      <c r="P100" s="30" t="n">
        <f aca="false">P41-P95</f>
        <v>-4859.25925925926</v>
      </c>
      <c r="Q100" s="30" t="n">
        <f aca="false">Q41-Q95</f>
        <v>5842.2851330188</v>
      </c>
      <c r="R100" s="30" t="n">
        <f aca="false">R41-R95</f>
        <v>10754.7442144136</v>
      </c>
      <c r="S100" s="30" t="n">
        <f aca="false">S41-S95</f>
        <v>5848.85622509447</v>
      </c>
      <c r="T100" s="30" t="n">
        <f aca="false">T41-T95</f>
        <v>-4859.25925925926</v>
      </c>
      <c r="U100" s="30" t="n">
        <f aca="false">U41-U95</f>
        <v>5840.47661612514</v>
      </c>
      <c r="V100" s="30" t="n">
        <f aca="false">V41-V95</f>
        <v>5868.40031741715</v>
      </c>
      <c r="W100" s="30" t="n">
        <f aca="false">W41-W95</f>
        <v>5846.33590346555</v>
      </c>
      <c r="X100" s="30" t="n">
        <f aca="false">X41-X95</f>
        <v>5845.63459105716</v>
      </c>
      <c r="Y100" s="30" t="n">
        <f aca="false">Y41-Y95</f>
        <v>5845.00942992205</v>
      </c>
      <c r="Z100" s="30" t="n">
        <f aca="false">Z41-Z95</f>
        <v>5844.44876409771</v>
      </c>
      <c r="AA100" s="30" t="n">
        <f aca="false">AA41-AA95</f>
        <v>5843.94320069799</v>
      </c>
      <c r="AB100" s="30" t="n">
        <f aca="false">AB41-AB95</f>
        <v>5843.48508608943</v>
      </c>
      <c r="AC100" s="30" t="n">
        <f aca="false">AC41-AC95</f>
        <v>5843.06812112658</v>
      </c>
      <c r="AD100" s="30" t="n">
        <f aca="false">AD41-AD95</f>
        <v>5842.68707420265</v>
      </c>
      <c r="AE100" s="30" t="n">
        <f aca="false">AE41-AE95</f>
        <v>5842.3375642836</v>
      </c>
      <c r="AF100" s="30" t="n">
        <f aca="false">AF41-AF95</f>
        <v>5842.01589479063</v>
      </c>
      <c r="AG100" s="30" t="n">
        <f aca="false">AG41-AG95</f>
        <v>5841.71892495072</v>
      </c>
      <c r="AH100" s="30" t="n">
        <f aca="false">AH41-AH95</f>
        <v>-339.851478918465</v>
      </c>
      <c r="AI100" s="30" t="n">
        <f aca="false">AI41-AI95</f>
        <v>5185.55435942385</v>
      </c>
      <c r="AJ100" s="30" t="n">
        <f aca="false">AJ41-AJ95</f>
        <v>15926.2996184754</v>
      </c>
      <c r="AK100" s="30" t="n">
        <f aca="false">AK41-AK95</f>
        <v>-335.715958980936</v>
      </c>
    </row>
    <row r="101" customFormat="false" ht="15" hidden="false" customHeight="true" outlineLevel="0" collapsed="false">
      <c r="A101" s="25" t="s">
        <v>334</v>
      </c>
      <c r="B101" s="30" t="n">
        <f aca="false">B42-B96</f>
        <v>0</v>
      </c>
      <c r="C101" s="30" t="n">
        <f aca="false">C42-C96</f>
        <v>0</v>
      </c>
      <c r="D101" s="30" t="n">
        <f aca="false">D42-D96</f>
        <v>0</v>
      </c>
      <c r="E101" s="30" t="n">
        <f aca="false">E42-E96</f>
        <v>0</v>
      </c>
      <c r="F101" s="30" t="n">
        <f aca="false">F42-F96</f>
        <v>0</v>
      </c>
      <c r="G101" s="30" t="n">
        <f aca="false">G42-G96</f>
        <v>59.2977442402053</v>
      </c>
      <c r="H101" s="30" t="n">
        <f aca="false">H42-H96</f>
        <v>112.624371241759</v>
      </c>
      <c r="I101" s="30" t="n">
        <f aca="false">I42-I96</f>
        <v>172.76660588367</v>
      </c>
      <c r="J101" s="30" t="n">
        <f aca="false">J42-J96</f>
        <v>287.015666349013</v>
      </c>
      <c r="K101" s="30" t="n">
        <f aca="false">K42-K96</f>
        <v>332.678434171574</v>
      </c>
      <c r="L101" s="30" t="n">
        <f aca="false">L42-L96</f>
        <v>388.950099886473</v>
      </c>
      <c r="M101" s="30" t="n">
        <f aca="false">M42-M96</f>
        <v>435.517688463365</v>
      </c>
      <c r="N101" s="30" t="n">
        <f aca="false">N42-N96</f>
        <v>490.561363967395</v>
      </c>
      <c r="O101" s="30" t="n">
        <f aca="false">O42-O96</f>
        <v>598.688690437009</v>
      </c>
      <c r="P101" s="30" t="n">
        <f aca="false">P42-P96</f>
        <v>632.333338361696</v>
      </c>
      <c r="Q101" s="30" t="n">
        <f aca="false">Q42-Q96</f>
        <v>687.064449773202</v>
      </c>
      <c r="R101" s="30" t="n">
        <f aca="false">R42-R96</f>
        <v>795.718941625057</v>
      </c>
      <c r="S101" s="30" t="n">
        <f aca="false">S42-S96</f>
        <v>891.241244168074</v>
      </c>
      <c r="T101" s="30" t="n">
        <f aca="false">T42-T96</f>
        <v>921.058102008512</v>
      </c>
      <c r="U101" s="30" t="n">
        <f aca="false">U42-U96</f>
        <v>970.192626928687</v>
      </c>
      <c r="V101" s="30" t="n">
        <f aca="false">V42-V96</f>
        <v>1071.42489211637</v>
      </c>
      <c r="W101" s="30" t="n">
        <f aca="false">W42-W96</f>
        <v>1163.23461288575</v>
      </c>
      <c r="X101" s="30" t="n">
        <f aca="false">X42-X96</f>
        <v>1256.35411418692</v>
      </c>
      <c r="Y101" s="30" t="n">
        <f aca="false">Y42-Y96</f>
        <v>1347.60511405245</v>
      </c>
      <c r="Z101" s="30" t="n">
        <f aca="false">Z42-Z96</f>
        <v>1437.02597931595</v>
      </c>
      <c r="AA101" s="30" t="n">
        <f aca="false">AA42-AA96</f>
        <v>1524.65410978189</v>
      </c>
      <c r="AB101" s="30" t="n">
        <f aca="false">AB42-AB96</f>
        <v>1610.52600464364</v>
      </c>
      <c r="AC101" s="30" t="n">
        <f aca="false">AC42-AC96</f>
        <v>1694.67731492421</v>
      </c>
      <c r="AD101" s="30" t="n">
        <f aca="false">AD42-AD96</f>
        <v>1777.14288600268</v>
      </c>
      <c r="AE101" s="30" t="n">
        <f aca="false">AE42-AE96</f>
        <v>1857.95679297034</v>
      </c>
      <c r="AF101" s="30" t="n">
        <f aca="false">AF42-AF96</f>
        <v>1937.1523707044</v>
      </c>
      <c r="AG101" s="30" t="n">
        <f aca="false">AG42-AG96</f>
        <v>2014.76223998122</v>
      </c>
      <c r="AH101" s="30" t="n">
        <f aca="false">AH42-AH96</f>
        <v>1941.92610415982</v>
      </c>
      <c r="AI101" s="30" t="n">
        <f aca="false">AI42-AI96</f>
        <v>2014.45071225532</v>
      </c>
      <c r="AJ101" s="30" t="n">
        <f aca="false">AJ42-AJ96</f>
        <v>2143.73451997408</v>
      </c>
      <c r="AK101" s="30" t="n">
        <f aca="false">AK42-AK96</f>
        <v>2254.15808137738</v>
      </c>
    </row>
    <row r="102" customFormat="false" ht="15" hidden="false" customHeight="true" outlineLevel="0" collapsed="false">
      <c r="A102" s="25" t="s">
        <v>335</v>
      </c>
      <c r="B102" s="30" t="n">
        <f aca="false">SUM(B98:B101)-B97-B50</f>
        <v>0</v>
      </c>
      <c r="C102" s="30" t="n">
        <f aca="false">SUM(C98:C101)-C97-C50</f>
        <v>0</v>
      </c>
      <c r="D102" s="30" t="n">
        <f aca="false">SUM(D98:D101)-D97-D50</f>
        <v>0</v>
      </c>
      <c r="E102" s="30" t="n">
        <f aca="false">SUM(E98:E101)-E97-E50</f>
        <v>0</v>
      </c>
      <c r="F102" s="30" t="n">
        <f aca="false">SUM(F98:F101)-F97-F50</f>
        <v>0</v>
      </c>
      <c r="G102" s="30" t="n">
        <f aca="false">SUM(G98:G101)-G97-G50</f>
        <v>0</v>
      </c>
      <c r="H102" s="30" t="n">
        <f aca="false">SUM(H98:H101)-H97-H50</f>
        <v>0</v>
      </c>
      <c r="I102" s="30" t="n">
        <f aca="false">SUM(I98:I101)-I97-I50</f>
        <v>0</v>
      </c>
      <c r="J102" s="30" t="n">
        <f aca="false">SUM(J98:J101)-J97-J50</f>
        <v>0</v>
      </c>
      <c r="K102" s="30" t="n">
        <f aca="false">SUM(K98:K101)-K97-K50</f>
        <v>0</v>
      </c>
      <c r="L102" s="30" t="n">
        <f aca="false">SUM(L98:L101)-L97-L50</f>
        <v>0</v>
      </c>
      <c r="M102" s="30" t="n">
        <f aca="false">SUM(M98:M101)-M97-M50</f>
        <v>0</v>
      </c>
      <c r="N102" s="30" t="n">
        <f aca="false">SUM(N98:N101)-N97-N50</f>
        <v>1.81898940354586E-012</v>
      </c>
      <c r="O102" s="30" t="n">
        <f aca="false">SUM(O98:O101)-O97-O50</f>
        <v>0</v>
      </c>
      <c r="P102" s="30" t="n">
        <f aca="false">SUM(P98:P101)-P97-P50</f>
        <v>0</v>
      </c>
      <c r="Q102" s="30" t="n">
        <f aca="false">SUM(Q98:Q101)-Q97-Q50</f>
        <v>0</v>
      </c>
      <c r="R102" s="30" t="n">
        <f aca="false">SUM(R98:R101)-R97-R50</f>
        <v>0</v>
      </c>
      <c r="S102" s="30" t="n">
        <f aca="false">SUM(S98:S101)-S97-S50</f>
        <v>0</v>
      </c>
      <c r="T102" s="30" t="n">
        <f aca="false">SUM(T98:T101)-T97-T50</f>
        <v>0</v>
      </c>
      <c r="U102" s="30" t="n">
        <f aca="false">SUM(U98:U101)-U97-U50</f>
        <v>0</v>
      </c>
      <c r="V102" s="30" t="n">
        <f aca="false">SUM(V98:V101)-V97-V50</f>
        <v>0</v>
      </c>
      <c r="W102" s="30" t="n">
        <f aca="false">SUM(W98:W101)-W97-W50</f>
        <v>0</v>
      </c>
      <c r="X102" s="30" t="n">
        <f aca="false">SUM(X98:X101)-X97-X50</f>
        <v>0</v>
      </c>
      <c r="Y102" s="30" t="n">
        <f aca="false">SUM(Y98:Y101)-Y97-Y50</f>
        <v>0</v>
      </c>
      <c r="Z102" s="30" t="n">
        <f aca="false">SUM(Z98:Z101)-Z97-Z50</f>
        <v>0</v>
      </c>
      <c r="AA102" s="30" t="n">
        <f aca="false">SUM(AA98:AA101)-AA97-AA50</f>
        <v>0</v>
      </c>
      <c r="AB102" s="30" t="n">
        <f aca="false">SUM(AB98:AB101)-AB97-AB50</f>
        <v>0</v>
      </c>
      <c r="AC102" s="30" t="n">
        <f aca="false">SUM(AC98:AC101)-AC97-AC50</f>
        <v>0</v>
      </c>
      <c r="AD102" s="30" t="n">
        <f aca="false">SUM(AD98:AD101)-AD97-AD50</f>
        <v>0</v>
      </c>
      <c r="AE102" s="30" t="n">
        <f aca="false">SUM(AE98:AE101)-AE97-AE50</f>
        <v>0</v>
      </c>
      <c r="AF102" s="30" t="n">
        <f aca="false">SUM(AF98:AF101)-AF97-AF50</f>
        <v>0</v>
      </c>
      <c r="AG102" s="30" t="n">
        <f aca="false">SUM(AG98:AG101)-AG97-AG50</f>
        <v>0</v>
      </c>
      <c r="AH102" s="30" t="n">
        <f aca="false">SUM(AH98:AH101)-AH97-AH50</f>
        <v>0</v>
      </c>
      <c r="AI102" s="30" t="n">
        <f aca="false">SUM(AI98:AI101)-AI97-AI50</f>
        <v>0</v>
      </c>
      <c r="AJ102" s="30" t="n">
        <f aca="false">SUM(AJ98:AJ101)-AJ97-AJ50</f>
        <v>0</v>
      </c>
      <c r="AK102" s="30" t="n">
        <f aca="false">SUM(AK98:AK101)-AK97-AK50</f>
        <v>0</v>
      </c>
    </row>
  </sheetData>
  <mergeCells count="2">
    <mergeCell ref="A1:M1"/>
    <mergeCell ref="A2:M4"/>
  </mergeCells>
  <conditionalFormatting sqref="B77:AK77">
    <cfRule type="cellIs" priority="2" operator="lessThan" aboveAverage="0" equalAverage="0" bottom="0" percent="0" rank="0" text="" dxfId="8">
      <formula>0</formula>
    </cfRule>
  </conditionalFormatting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&amp;LDownside&amp;RPage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1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37" min="2" style="20" width="13.72"/>
  </cols>
  <sheetData>
    <row r="1" customFormat="false" ht="31.5" hidden="false" customHeight="true" outlineLevel="0" collapsed="false">
      <c r="A1" s="21" t="s">
        <v>336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customFormat="false" ht="15" hidden="false" customHeight="true" outlineLevel="0" collapsed="false">
      <c r="A2" s="22" t="s">
        <v>237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customFormat="false" ht="15" hidden="false" customHeight="true" outlineLevel="0" collapsed="false">
      <c r="A5" s="23" t="s">
        <v>238</v>
      </c>
      <c r="B5" s="30" t="n">
        <f aca="false">1</f>
        <v>1</v>
      </c>
      <c r="C5" s="30" t="n">
        <f aca="false">2</f>
        <v>2</v>
      </c>
      <c r="D5" s="30" t="n">
        <f aca="false">3</f>
        <v>3</v>
      </c>
      <c r="E5" s="30" t="n">
        <f aca="false">4</f>
        <v>4</v>
      </c>
      <c r="F5" s="30" t="n">
        <f aca="false">5</f>
        <v>5</v>
      </c>
      <c r="G5" s="30" t="n">
        <f aca="false">6</f>
        <v>6</v>
      </c>
      <c r="H5" s="30" t="n">
        <f aca="false">7</f>
        <v>7</v>
      </c>
      <c r="I5" s="30" t="n">
        <f aca="false">8</f>
        <v>8</v>
      </c>
      <c r="J5" s="30" t="n">
        <f aca="false">9</f>
        <v>9</v>
      </c>
      <c r="K5" s="30" t="n">
        <f aca="false">10</f>
        <v>10</v>
      </c>
      <c r="L5" s="30" t="n">
        <f aca="false">11</f>
        <v>11</v>
      </c>
      <c r="M5" s="30" t="n">
        <f aca="false">12</f>
        <v>12</v>
      </c>
      <c r="N5" s="30" t="n">
        <f aca="false">13</f>
        <v>13</v>
      </c>
      <c r="O5" s="30" t="n">
        <f aca="false">14</f>
        <v>14</v>
      </c>
      <c r="P5" s="30" t="n">
        <f aca="false">15</f>
        <v>15</v>
      </c>
      <c r="Q5" s="30" t="n">
        <f aca="false">16</f>
        <v>16</v>
      </c>
      <c r="R5" s="30" t="n">
        <f aca="false">17</f>
        <v>17</v>
      </c>
      <c r="S5" s="30" t="n">
        <f aca="false">18</f>
        <v>18</v>
      </c>
      <c r="T5" s="30" t="n">
        <f aca="false">19</f>
        <v>19</v>
      </c>
      <c r="U5" s="30" t="n">
        <f aca="false">20</f>
        <v>20</v>
      </c>
      <c r="V5" s="30" t="n">
        <f aca="false">21</f>
        <v>21</v>
      </c>
      <c r="W5" s="30" t="n">
        <f aca="false">22</f>
        <v>22</v>
      </c>
      <c r="X5" s="30" t="n">
        <f aca="false">23</f>
        <v>23</v>
      </c>
      <c r="Y5" s="30" t="n">
        <f aca="false">24</f>
        <v>24</v>
      </c>
      <c r="Z5" s="30" t="n">
        <f aca="false">25</f>
        <v>25</v>
      </c>
      <c r="AA5" s="30" t="n">
        <f aca="false">26</f>
        <v>26</v>
      </c>
      <c r="AB5" s="30" t="n">
        <f aca="false">27</f>
        <v>27</v>
      </c>
      <c r="AC5" s="30" t="n">
        <f aca="false">28</f>
        <v>28</v>
      </c>
      <c r="AD5" s="30" t="n">
        <f aca="false">29</f>
        <v>29</v>
      </c>
      <c r="AE5" s="30" t="n">
        <f aca="false">30</f>
        <v>30</v>
      </c>
      <c r="AF5" s="30" t="n">
        <f aca="false">31</f>
        <v>31</v>
      </c>
      <c r="AG5" s="30" t="n">
        <f aca="false">32</f>
        <v>32</v>
      </c>
      <c r="AH5" s="30" t="n">
        <f aca="false">33</f>
        <v>33</v>
      </c>
      <c r="AI5" s="30" t="n">
        <f aca="false">34</f>
        <v>34</v>
      </c>
      <c r="AJ5" s="30" t="n">
        <f aca="false">35</f>
        <v>35</v>
      </c>
      <c r="AK5" s="30" t="n">
        <f aca="false">36</f>
        <v>36</v>
      </c>
    </row>
    <row r="6" customFormat="false" ht="15" hidden="false" customHeight="true" outlineLevel="0" collapsed="false">
      <c r="A6" s="25" t="s">
        <v>239</v>
      </c>
      <c r="B6" s="30" t="n">
        <f aca="false">IF(B5&lt;=12,Cases!$C$6,IF(B5&lt;=24,Cases!$C$8,Cases!$C$10))</f>
        <v>4</v>
      </c>
      <c r="C6" s="30" t="n">
        <f aca="false">IF(C5&lt;=12,Cases!$C$6,IF(C5&lt;=24,Cases!$C$8,Cases!$C$10))</f>
        <v>4</v>
      </c>
      <c r="D6" s="30" t="n">
        <f aca="false">IF(D5&lt;=12,Cases!$C$6,IF(D5&lt;=24,Cases!$C$8,Cases!$C$10))</f>
        <v>4</v>
      </c>
      <c r="E6" s="30" t="n">
        <f aca="false">IF(E5&lt;=12,Cases!$C$6,IF(E5&lt;=24,Cases!$C$8,Cases!$C$10))</f>
        <v>4</v>
      </c>
      <c r="F6" s="30" t="n">
        <f aca="false">IF(F5&lt;=12,Cases!$C$6,IF(F5&lt;=24,Cases!$C$8,Cases!$C$10))</f>
        <v>4</v>
      </c>
      <c r="G6" s="30" t="n">
        <f aca="false">IF(G5&lt;=12,Cases!$C$6,IF(G5&lt;=24,Cases!$C$8,Cases!$C$10))</f>
        <v>4</v>
      </c>
      <c r="H6" s="30" t="n">
        <f aca="false">IF(H5&lt;=12,Cases!$C$6,IF(H5&lt;=24,Cases!$C$8,Cases!$C$10))</f>
        <v>4</v>
      </c>
      <c r="I6" s="30" t="n">
        <f aca="false">IF(I5&lt;=12,Cases!$C$6,IF(I5&lt;=24,Cases!$C$8,Cases!$C$10))</f>
        <v>4</v>
      </c>
      <c r="J6" s="30" t="n">
        <f aca="false">IF(J5&lt;=12,Cases!$C$6,IF(J5&lt;=24,Cases!$C$8,Cases!$C$10))</f>
        <v>4</v>
      </c>
      <c r="K6" s="30" t="n">
        <f aca="false">IF(K5&lt;=12,Cases!$C$6,IF(K5&lt;=24,Cases!$C$8,Cases!$C$10))</f>
        <v>4</v>
      </c>
      <c r="L6" s="30" t="n">
        <f aca="false">IF(L5&lt;=12,Cases!$C$6,IF(L5&lt;=24,Cases!$C$8,Cases!$C$10))</f>
        <v>4</v>
      </c>
      <c r="M6" s="30" t="n">
        <f aca="false">IF(M5&lt;=12,Cases!$C$6,IF(M5&lt;=24,Cases!$C$8,Cases!$C$10))</f>
        <v>4</v>
      </c>
      <c r="N6" s="30" t="n">
        <f aca="false">IF(N5&lt;=12,Cases!$C$6,IF(N5&lt;=24,Cases!$C$8,Cases!$C$10))</f>
        <v>6</v>
      </c>
      <c r="O6" s="30" t="n">
        <f aca="false">IF(O5&lt;=12,Cases!$C$6,IF(O5&lt;=24,Cases!$C$8,Cases!$C$10))</f>
        <v>6</v>
      </c>
      <c r="P6" s="30" t="n">
        <f aca="false">IF(P5&lt;=12,Cases!$C$6,IF(P5&lt;=24,Cases!$C$8,Cases!$C$10))</f>
        <v>6</v>
      </c>
      <c r="Q6" s="30" t="n">
        <f aca="false">IF(Q5&lt;=12,Cases!$C$6,IF(Q5&lt;=24,Cases!$C$8,Cases!$C$10))</f>
        <v>6</v>
      </c>
      <c r="R6" s="30" t="n">
        <f aca="false">IF(R5&lt;=12,Cases!$C$6,IF(R5&lt;=24,Cases!$C$8,Cases!$C$10))</f>
        <v>6</v>
      </c>
      <c r="S6" s="30" t="n">
        <f aca="false">IF(S5&lt;=12,Cases!$C$6,IF(S5&lt;=24,Cases!$C$8,Cases!$C$10))</f>
        <v>6</v>
      </c>
      <c r="T6" s="30" t="n">
        <f aca="false">IF(T5&lt;=12,Cases!$C$6,IF(T5&lt;=24,Cases!$C$8,Cases!$C$10))</f>
        <v>6</v>
      </c>
      <c r="U6" s="30" t="n">
        <f aca="false">IF(U5&lt;=12,Cases!$C$6,IF(U5&lt;=24,Cases!$C$8,Cases!$C$10))</f>
        <v>6</v>
      </c>
      <c r="V6" s="30" t="n">
        <f aca="false">IF(V5&lt;=12,Cases!$C$6,IF(V5&lt;=24,Cases!$C$8,Cases!$C$10))</f>
        <v>6</v>
      </c>
      <c r="W6" s="30" t="n">
        <f aca="false">IF(W5&lt;=12,Cases!$C$6,IF(W5&lt;=24,Cases!$C$8,Cases!$C$10))</f>
        <v>6</v>
      </c>
      <c r="X6" s="30" t="n">
        <f aca="false">IF(X5&lt;=12,Cases!$C$6,IF(X5&lt;=24,Cases!$C$8,Cases!$C$10))</f>
        <v>6</v>
      </c>
      <c r="Y6" s="30" t="n">
        <f aca="false">IF(Y5&lt;=12,Cases!$C$6,IF(Y5&lt;=24,Cases!$C$8,Cases!$C$10))</f>
        <v>6</v>
      </c>
      <c r="Z6" s="30" t="n">
        <f aca="false">IF(Z5&lt;=12,Cases!$C$6,IF(Z5&lt;=24,Cases!$C$8,Cases!$C$10))</f>
        <v>8</v>
      </c>
      <c r="AA6" s="30" t="n">
        <f aca="false">IF(AA5&lt;=12,Cases!$C$6,IF(AA5&lt;=24,Cases!$C$8,Cases!$C$10))</f>
        <v>8</v>
      </c>
      <c r="AB6" s="30" t="n">
        <f aca="false">IF(AB5&lt;=12,Cases!$C$6,IF(AB5&lt;=24,Cases!$C$8,Cases!$C$10))</f>
        <v>8</v>
      </c>
      <c r="AC6" s="30" t="n">
        <f aca="false">IF(AC5&lt;=12,Cases!$C$6,IF(AC5&lt;=24,Cases!$C$8,Cases!$C$10))</f>
        <v>8</v>
      </c>
      <c r="AD6" s="30" t="n">
        <f aca="false">IF(AD5&lt;=12,Cases!$C$6,IF(AD5&lt;=24,Cases!$C$8,Cases!$C$10))</f>
        <v>8</v>
      </c>
      <c r="AE6" s="30" t="n">
        <f aca="false">IF(AE5&lt;=12,Cases!$C$6,IF(AE5&lt;=24,Cases!$C$8,Cases!$C$10))</f>
        <v>8</v>
      </c>
      <c r="AF6" s="30" t="n">
        <f aca="false">IF(AF5&lt;=12,Cases!$C$6,IF(AF5&lt;=24,Cases!$C$8,Cases!$C$10))</f>
        <v>8</v>
      </c>
      <c r="AG6" s="30" t="n">
        <f aca="false">IF(AG5&lt;=12,Cases!$C$6,IF(AG5&lt;=24,Cases!$C$8,Cases!$C$10))</f>
        <v>8</v>
      </c>
      <c r="AH6" s="30" t="n">
        <f aca="false">IF(AH5&lt;=12,Cases!$C$6,IF(AH5&lt;=24,Cases!$C$8,Cases!$C$10))</f>
        <v>8</v>
      </c>
      <c r="AI6" s="30" t="n">
        <f aca="false">IF(AI5&lt;=12,Cases!$C$6,IF(AI5&lt;=24,Cases!$C$8,Cases!$C$10))</f>
        <v>8</v>
      </c>
      <c r="AJ6" s="30" t="n">
        <f aca="false">IF(AJ5&lt;=12,Cases!$C$6,IF(AJ5&lt;=24,Cases!$C$8,Cases!$C$10))</f>
        <v>8</v>
      </c>
      <c r="AK6" s="30" t="n">
        <f aca="false">IF(AK5&lt;=12,Cases!$C$6,IF(AK5&lt;=24,Cases!$C$8,Cases!$C$10))</f>
        <v>8</v>
      </c>
    </row>
    <row r="7" customFormat="false" ht="15" hidden="false" customHeight="true" outlineLevel="0" collapsed="false">
      <c r="A7" s="25" t="s">
        <v>240</v>
      </c>
      <c r="B7" s="30" t="n">
        <f aca="false">IF(B5&lt;=12,Cases!$C$7,IF(B5&lt;=24,Cases!$C$9,Cases!$C$11))</f>
        <v>2</v>
      </c>
      <c r="C7" s="30" t="n">
        <f aca="false">IF(C5&lt;=12,Cases!$C$7,IF(C5&lt;=24,Cases!$C$9,Cases!$C$11))</f>
        <v>2</v>
      </c>
      <c r="D7" s="30" t="n">
        <f aca="false">IF(D5&lt;=12,Cases!$C$7,IF(D5&lt;=24,Cases!$C$9,Cases!$C$11))</f>
        <v>2</v>
      </c>
      <c r="E7" s="30" t="n">
        <f aca="false">IF(E5&lt;=12,Cases!$C$7,IF(E5&lt;=24,Cases!$C$9,Cases!$C$11))</f>
        <v>2</v>
      </c>
      <c r="F7" s="30" t="n">
        <f aca="false">IF(F5&lt;=12,Cases!$C$7,IF(F5&lt;=24,Cases!$C$9,Cases!$C$11))</f>
        <v>2</v>
      </c>
      <c r="G7" s="30" t="n">
        <f aca="false">IF(G5&lt;=12,Cases!$C$7,IF(G5&lt;=24,Cases!$C$9,Cases!$C$11))</f>
        <v>2</v>
      </c>
      <c r="H7" s="30" t="n">
        <f aca="false">IF(H5&lt;=12,Cases!$C$7,IF(H5&lt;=24,Cases!$C$9,Cases!$C$11))</f>
        <v>2</v>
      </c>
      <c r="I7" s="30" t="n">
        <f aca="false">IF(I5&lt;=12,Cases!$C$7,IF(I5&lt;=24,Cases!$C$9,Cases!$C$11))</f>
        <v>2</v>
      </c>
      <c r="J7" s="30" t="n">
        <f aca="false">IF(J5&lt;=12,Cases!$C$7,IF(J5&lt;=24,Cases!$C$9,Cases!$C$11))</f>
        <v>2</v>
      </c>
      <c r="K7" s="30" t="n">
        <f aca="false">IF(K5&lt;=12,Cases!$C$7,IF(K5&lt;=24,Cases!$C$9,Cases!$C$11))</f>
        <v>2</v>
      </c>
      <c r="L7" s="30" t="n">
        <f aca="false">IF(L5&lt;=12,Cases!$C$7,IF(L5&lt;=24,Cases!$C$9,Cases!$C$11))</f>
        <v>2</v>
      </c>
      <c r="M7" s="30" t="n">
        <f aca="false">IF(M5&lt;=12,Cases!$C$7,IF(M5&lt;=24,Cases!$C$9,Cases!$C$11))</f>
        <v>2</v>
      </c>
      <c r="N7" s="30" t="n">
        <f aca="false">IF(N5&lt;=12,Cases!$C$7,IF(N5&lt;=24,Cases!$C$9,Cases!$C$11))</f>
        <v>4</v>
      </c>
      <c r="O7" s="30" t="n">
        <f aca="false">IF(O5&lt;=12,Cases!$C$7,IF(O5&lt;=24,Cases!$C$9,Cases!$C$11))</f>
        <v>4</v>
      </c>
      <c r="P7" s="30" t="n">
        <f aca="false">IF(P5&lt;=12,Cases!$C$7,IF(P5&lt;=24,Cases!$C$9,Cases!$C$11))</f>
        <v>4</v>
      </c>
      <c r="Q7" s="30" t="n">
        <f aca="false">IF(Q5&lt;=12,Cases!$C$7,IF(Q5&lt;=24,Cases!$C$9,Cases!$C$11))</f>
        <v>4</v>
      </c>
      <c r="R7" s="30" t="n">
        <f aca="false">IF(R5&lt;=12,Cases!$C$7,IF(R5&lt;=24,Cases!$C$9,Cases!$C$11))</f>
        <v>4</v>
      </c>
      <c r="S7" s="30" t="n">
        <f aca="false">IF(S5&lt;=12,Cases!$C$7,IF(S5&lt;=24,Cases!$C$9,Cases!$C$11))</f>
        <v>4</v>
      </c>
      <c r="T7" s="30" t="n">
        <f aca="false">IF(T5&lt;=12,Cases!$C$7,IF(T5&lt;=24,Cases!$C$9,Cases!$C$11))</f>
        <v>4</v>
      </c>
      <c r="U7" s="30" t="n">
        <f aca="false">IF(U5&lt;=12,Cases!$C$7,IF(U5&lt;=24,Cases!$C$9,Cases!$C$11))</f>
        <v>4</v>
      </c>
      <c r="V7" s="30" t="n">
        <f aca="false">IF(V5&lt;=12,Cases!$C$7,IF(V5&lt;=24,Cases!$C$9,Cases!$C$11))</f>
        <v>4</v>
      </c>
      <c r="W7" s="30" t="n">
        <f aca="false">IF(W5&lt;=12,Cases!$C$7,IF(W5&lt;=24,Cases!$C$9,Cases!$C$11))</f>
        <v>4</v>
      </c>
      <c r="X7" s="30" t="n">
        <f aca="false">IF(X5&lt;=12,Cases!$C$7,IF(X5&lt;=24,Cases!$C$9,Cases!$C$11))</f>
        <v>4</v>
      </c>
      <c r="Y7" s="30" t="n">
        <f aca="false">IF(Y5&lt;=12,Cases!$C$7,IF(Y5&lt;=24,Cases!$C$9,Cases!$C$11))</f>
        <v>4</v>
      </c>
      <c r="Z7" s="30" t="n">
        <f aca="false">IF(Z5&lt;=12,Cases!$C$7,IF(Z5&lt;=24,Cases!$C$9,Cases!$C$11))</f>
        <v>6</v>
      </c>
      <c r="AA7" s="30" t="n">
        <f aca="false">IF(AA5&lt;=12,Cases!$C$7,IF(AA5&lt;=24,Cases!$C$9,Cases!$C$11))</f>
        <v>6</v>
      </c>
      <c r="AB7" s="30" t="n">
        <f aca="false">IF(AB5&lt;=12,Cases!$C$7,IF(AB5&lt;=24,Cases!$C$9,Cases!$C$11))</f>
        <v>6</v>
      </c>
      <c r="AC7" s="30" t="n">
        <f aca="false">IF(AC5&lt;=12,Cases!$C$7,IF(AC5&lt;=24,Cases!$C$9,Cases!$C$11))</f>
        <v>6</v>
      </c>
      <c r="AD7" s="30" t="n">
        <f aca="false">IF(AD5&lt;=12,Cases!$C$7,IF(AD5&lt;=24,Cases!$C$9,Cases!$C$11))</f>
        <v>6</v>
      </c>
      <c r="AE7" s="30" t="n">
        <f aca="false">IF(AE5&lt;=12,Cases!$C$7,IF(AE5&lt;=24,Cases!$C$9,Cases!$C$11))</f>
        <v>6</v>
      </c>
      <c r="AF7" s="30" t="n">
        <f aca="false">IF(AF5&lt;=12,Cases!$C$7,IF(AF5&lt;=24,Cases!$C$9,Cases!$C$11))</f>
        <v>6</v>
      </c>
      <c r="AG7" s="30" t="n">
        <f aca="false">IF(AG5&lt;=12,Cases!$C$7,IF(AG5&lt;=24,Cases!$C$9,Cases!$C$11))</f>
        <v>6</v>
      </c>
      <c r="AH7" s="30" t="n">
        <f aca="false">IF(AH5&lt;=12,Cases!$C$7,IF(AH5&lt;=24,Cases!$C$9,Cases!$C$11))</f>
        <v>6</v>
      </c>
      <c r="AI7" s="30" t="n">
        <f aca="false">IF(AI5&lt;=12,Cases!$C$7,IF(AI5&lt;=24,Cases!$C$9,Cases!$C$11))</f>
        <v>6</v>
      </c>
      <c r="AJ7" s="30" t="n">
        <f aca="false">IF(AJ5&lt;=12,Cases!$C$7,IF(AJ5&lt;=24,Cases!$C$9,Cases!$C$11))</f>
        <v>6</v>
      </c>
      <c r="AK7" s="30" t="n">
        <f aca="false">IF(AK5&lt;=12,Cases!$C$7,IF(AK5&lt;=24,Cases!$C$9,Cases!$C$11))</f>
        <v>6</v>
      </c>
    </row>
    <row r="8" customFormat="false" ht="15" hidden="false" customHeight="true" outlineLevel="0" collapsed="false">
      <c r="A8" s="25" t="s">
        <v>241</v>
      </c>
      <c r="B8" s="30" t="n">
        <f aca="false">SUM(B6:B7)</f>
        <v>6</v>
      </c>
      <c r="C8" s="30" t="n">
        <f aca="false">SUM(C6:C7)</f>
        <v>6</v>
      </c>
      <c r="D8" s="30" t="n">
        <f aca="false">SUM(D6:D7)</f>
        <v>6</v>
      </c>
      <c r="E8" s="30" t="n">
        <f aca="false">SUM(E6:E7)</f>
        <v>6</v>
      </c>
      <c r="F8" s="30" t="n">
        <f aca="false">SUM(F6:F7)</f>
        <v>6</v>
      </c>
      <c r="G8" s="30" t="n">
        <f aca="false">SUM(G6:G7)</f>
        <v>6</v>
      </c>
      <c r="H8" s="30" t="n">
        <f aca="false">SUM(H6:H7)</f>
        <v>6</v>
      </c>
      <c r="I8" s="30" t="n">
        <f aca="false">SUM(I6:I7)</f>
        <v>6</v>
      </c>
      <c r="J8" s="30" t="n">
        <f aca="false">SUM(J6:J7)</f>
        <v>6</v>
      </c>
      <c r="K8" s="30" t="n">
        <f aca="false">SUM(K6:K7)</f>
        <v>6</v>
      </c>
      <c r="L8" s="30" t="n">
        <f aca="false">SUM(L6:L7)</f>
        <v>6</v>
      </c>
      <c r="M8" s="30" t="n">
        <f aca="false">SUM(M6:M7)</f>
        <v>6</v>
      </c>
      <c r="N8" s="30" t="n">
        <f aca="false">SUM(N6:N7)</f>
        <v>10</v>
      </c>
      <c r="O8" s="30" t="n">
        <f aca="false">SUM(O6:O7)</f>
        <v>10</v>
      </c>
      <c r="P8" s="30" t="n">
        <f aca="false">SUM(P6:P7)</f>
        <v>10</v>
      </c>
      <c r="Q8" s="30" t="n">
        <f aca="false">SUM(Q6:Q7)</f>
        <v>10</v>
      </c>
      <c r="R8" s="30" t="n">
        <f aca="false">SUM(R6:R7)</f>
        <v>10</v>
      </c>
      <c r="S8" s="30" t="n">
        <f aca="false">SUM(S6:S7)</f>
        <v>10</v>
      </c>
      <c r="T8" s="30" t="n">
        <f aca="false">SUM(T6:T7)</f>
        <v>10</v>
      </c>
      <c r="U8" s="30" t="n">
        <f aca="false">SUM(U6:U7)</f>
        <v>10</v>
      </c>
      <c r="V8" s="30" t="n">
        <f aca="false">SUM(V6:V7)</f>
        <v>10</v>
      </c>
      <c r="W8" s="30" t="n">
        <f aca="false">SUM(W6:W7)</f>
        <v>10</v>
      </c>
      <c r="X8" s="30" t="n">
        <f aca="false">SUM(X6:X7)</f>
        <v>10</v>
      </c>
      <c r="Y8" s="30" t="n">
        <f aca="false">SUM(Y6:Y7)</f>
        <v>10</v>
      </c>
      <c r="Z8" s="30" t="n">
        <f aca="false">SUM(Z6:Z7)</f>
        <v>14</v>
      </c>
      <c r="AA8" s="30" t="n">
        <f aca="false">SUM(AA6:AA7)</f>
        <v>14</v>
      </c>
      <c r="AB8" s="30" t="n">
        <f aca="false">SUM(AB6:AB7)</f>
        <v>14</v>
      </c>
      <c r="AC8" s="30" t="n">
        <f aca="false">SUM(AC6:AC7)</f>
        <v>14</v>
      </c>
      <c r="AD8" s="30" t="n">
        <f aca="false">SUM(AD6:AD7)</f>
        <v>14</v>
      </c>
      <c r="AE8" s="30" t="n">
        <f aca="false">SUM(AE6:AE7)</f>
        <v>14</v>
      </c>
      <c r="AF8" s="30" t="n">
        <f aca="false">SUM(AF6:AF7)</f>
        <v>14</v>
      </c>
      <c r="AG8" s="30" t="n">
        <f aca="false">SUM(AG6:AG7)</f>
        <v>14</v>
      </c>
      <c r="AH8" s="30" t="n">
        <f aca="false">SUM(AH6:AH7)</f>
        <v>14</v>
      </c>
      <c r="AI8" s="30" t="n">
        <f aca="false">SUM(AI6:AI7)</f>
        <v>14</v>
      </c>
      <c r="AJ8" s="30" t="n">
        <f aca="false">SUM(AJ6:AJ7)</f>
        <v>14</v>
      </c>
      <c r="AK8" s="30" t="n">
        <f aca="false">SUM(AK6:AK7)</f>
        <v>14</v>
      </c>
    </row>
    <row r="9" customFormat="false" ht="15" hidden="false" customHeight="true" outlineLevel="0" collapsed="false">
      <c r="A9" s="25" t="s">
        <v>242</v>
      </c>
      <c r="B9" s="32" t="n">
        <f aca="false">IF(B5&gt;Cases!$C$13,INDEX($B8:$AK8,1,MAX(1,B5-Cases!$C$13)),0)*Cases!$C$12</f>
        <v>0</v>
      </c>
      <c r="C9" s="32" t="n">
        <f aca="false">IF(C5&gt;Cases!$C$13,INDEX($B8:$AK8,1,MAX(1,C5-Cases!$C$13)),0)*Cases!$C$12</f>
        <v>1.5</v>
      </c>
      <c r="D9" s="32" t="n">
        <f aca="false">IF(D5&gt;Cases!$C$13,INDEX($B8:$AK8,1,MAX(1,D5-Cases!$C$13)),0)*Cases!$C$12</f>
        <v>1.5</v>
      </c>
      <c r="E9" s="32" t="n">
        <f aca="false">IF(E5&gt;Cases!$C$13,INDEX($B8:$AK8,1,MAX(1,E5-Cases!$C$13)),0)*Cases!$C$12</f>
        <v>1.5</v>
      </c>
      <c r="F9" s="32" t="n">
        <f aca="false">IF(F5&gt;Cases!$C$13,INDEX($B8:$AK8,1,MAX(1,F5-Cases!$C$13)),0)*Cases!$C$12</f>
        <v>1.5</v>
      </c>
      <c r="G9" s="32" t="n">
        <f aca="false">IF(G5&gt;Cases!$C$13,INDEX($B8:$AK8,1,MAX(1,G5-Cases!$C$13)),0)*Cases!$C$12</f>
        <v>1.5</v>
      </c>
      <c r="H9" s="32" t="n">
        <f aca="false">IF(H5&gt;Cases!$C$13,INDEX($B8:$AK8,1,MAX(1,H5-Cases!$C$13)),0)*Cases!$C$12</f>
        <v>1.5</v>
      </c>
      <c r="I9" s="32" t="n">
        <f aca="false">IF(I5&gt;Cases!$C$13,INDEX($B8:$AK8,1,MAX(1,I5-Cases!$C$13)),0)*Cases!$C$12</f>
        <v>1.5</v>
      </c>
      <c r="J9" s="32" t="n">
        <f aca="false">IF(J5&gt;Cases!$C$13,INDEX($B8:$AK8,1,MAX(1,J5-Cases!$C$13)),0)*Cases!$C$12</f>
        <v>1.5</v>
      </c>
      <c r="K9" s="32" t="n">
        <f aca="false">IF(K5&gt;Cases!$C$13,INDEX($B8:$AK8,1,MAX(1,K5-Cases!$C$13)),0)*Cases!$C$12</f>
        <v>1.5</v>
      </c>
      <c r="L9" s="32" t="n">
        <f aca="false">IF(L5&gt;Cases!$C$13,INDEX($B8:$AK8,1,MAX(1,L5-Cases!$C$13)),0)*Cases!$C$12</f>
        <v>1.5</v>
      </c>
      <c r="M9" s="32" t="n">
        <f aca="false">IF(M5&gt;Cases!$C$13,INDEX($B8:$AK8,1,MAX(1,M5-Cases!$C$13)),0)*Cases!$C$12</f>
        <v>1.5</v>
      </c>
      <c r="N9" s="32" t="n">
        <f aca="false">IF(N5&gt;Cases!$C$13,INDEX($B8:$AK8,1,MAX(1,N5-Cases!$C$13)),0)*Cases!$C$12</f>
        <v>1.5</v>
      </c>
      <c r="O9" s="32" t="n">
        <f aca="false">IF(O5&gt;Cases!$C$13,INDEX($B8:$AK8,1,MAX(1,O5-Cases!$C$13)),0)*Cases!$C$12</f>
        <v>2.5</v>
      </c>
      <c r="P9" s="32" t="n">
        <f aca="false">IF(P5&gt;Cases!$C$13,INDEX($B8:$AK8,1,MAX(1,P5-Cases!$C$13)),0)*Cases!$C$12</f>
        <v>2.5</v>
      </c>
      <c r="Q9" s="32" t="n">
        <f aca="false">IF(Q5&gt;Cases!$C$13,INDEX($B8:$AK8,1,MAX(1,Q5-Cases!$C$13)),0)*Cases!$C$12</f>
        <v>2.5</v>
      </c>
      <c r="R9" s="32" t="n">
        <f aca="false">IF(R5&gt;Cases!$C$13,INDEX($B8:$AK8,1,MAX(1,R5-Cases!$C$13)),0)*Cases!$C$12</f>
        <v>2.5</v>
      </c>
      <c r="S9" s="32" t="n">
        <f aca="false">IF(S5&gt;Cases!$C$13,INDEX($B8:$AK8,1,MAX(1,S5-Cases!$C$13)),0)*Cases!$C$12</f>
        <v>2.5</v>
      </c>
      <c r="T9" s="32" t="n">
        <f aca="false">IF(T5&gt;Cases!$C$13,INDEX($B8:$AK8,1,MAX(1,T5-Cases!$C$13)),0)*Cases!$C$12</f>
        <v>2.5</v>
      </c>
      <c r="U9" s="32" t="n">
        <f aca="false">IF(U5&gt;Cases!$C$13,INDEX($B8:$AK8,1,MAX(1,U5-Cases!$C$13)),0)*Cases!$C$12</f>
        <v>2.5</v>
      </c>
      <c r="V9" s="32" t="n">
        <f aca="false">IF(V5&gt;Cases!$C$13,INDEX($B8:$AK8,1,MAX(1,V5-Cases!$C$13)),0)*Cases!$C$12</f>
        <v>2.5</v>
      </c>
      <c r="W9" s="32" t="n">
        <f aca="false">IF(W5&gt;Cases!$C$13,INDEX($B8:$AK8,1,MAX(1,W5-Cases!$C$13)),0)*Cases!$C$12</f>
        <v>2.5</v>
      </c>
      <c r="X9" s="32" t="n">
        <f aca="false">IF(X5&gt;Cases!$C$13,INDEX($B8:$AK8,1,MAX(1,X5-Cases!$C$13)),0)*Cases!$C$12</f>
        <v>2.5</v>
      </c>
      <c r="Y9" s="32" t="n">
        <f aca="false">IF(Y5&gt;Cases!$C$13,INDEX($B8:$AK8,1,MAX(1,Y5-Cases!$C$13)),0)*Cases!$C$12</f>
        <v>2.5</v>
      </c>
      <c r="Z9" s="32" t="n">
        <f aca="false">IF(Z5&gt;Cases!$C$13,INDEX($B8:$AK8,1,MAX(1,Z5-Cases!$C$13)),0)*Cases!$C$12</f>
        <v>2.5</v>
      </c>
      <c r="AA9" s="32" t="n">
        <f aca="false">IF(AA5&gt;Cases!$C$13,INDEX($B8:$AK8,1,MAX(1,AA5-Cases!$C$13)),0)*Cases!$C$12</f>
        <v>3.5</v>
      </c>
      <c r="AB9" s="32" t="n">
        <f aca="false">IF(AB5&gt;Cases!$C$13,INDEX($B8:$AK8,1,MAX(1,AB5-Cases!$C$13)),0)*Cases!$C$12</f>
        <v>3.5</v>
      </c>
      <c r="AC9" s="32" t="n">
        <f aca="false">IF(AC5&gt;Cases!$C$13,INDEX($B8:$AK8,1,MAX(1,AC5-Cases!$C$13)),0)*Cases!$C$12</f>
        <v>3.5</v>
      </c>
      <c r="AD9" s="32" t="n">
        <f aca="false">IF(AD5&gt;Cases!$C$13,INDEX($B8:$AK8,1,MAX(1,AD5-Cases!$C$13)),0)*Cases!$C$12</f>
        <v>3.5</v>
      </c>
      <c r="AE9" s="32" t="n">
        <f aca="false">IF(AE5&gt;Cases!$C$13,INDEX($B8:$AK8,1,MAX(1,AE5-Cases!$C$13)),0)*Cases!$C$12</f>
        <v>3.5</v>
      </c>
      <c r="AF9" s="32" t="n">
        <f aca="false">IF(AF5&gt;Cases!$C$13,INDEX($B8:$AK8,1,MAX(1,AF5-Cases!$C$13)),0)*Cases!$C$12</f>
        <v>3.5</v>
      </c>
      <c r="AG9" s="32" t="n">
        <f aca="false">IF(AG5&gt;Cases!$C$13,INDEX($B8:$AK8,1,MAX(1,AG5-Cases!$C$13)),0)*Cases!$C$12</f>
        <v>3.5</v>
      </c>
      <c r="AH9" s="32" t="n">
        <f aca="false">IF(AH5&gt;Cases!$C$13,INDEX($B8:$AK8,1,MAX(1,AH5-Cases!$C$13)),0)*Cases!$C$12</f>
        <v>3.5</v>
      </c>
      <c r="AI9" s="32" t="n">
        <f aca="false">IF(AI5&gt;Cases!$C$13,INDEX($B8:$AK8,1,MAX(1,AI5-Cases!$C$13)),0)*Cases!$C$12</f>
        <v>3.5</v>
      </c>
      <c r="AJ9" s="32" t="n">
        <f aca="false">IF(AJ5&gt;Cases!$C$13,INDEX($B8:$AK8,1,MAX(1,AJ5-Cases!$C$13)),0)*Cases!$C$12</f>
        <v>3.5</v>
      </c>
      <c r="AK9" s="32" t="n">
        <f aca="false">IF(AK5&gt;Cases!$C$13,INDEX($B8:$AK8,1,MAX(1,AK5-Cases!$C$13)),0)*Cases!$C$12</f>
        <v>3.5</v>
      </c>
    </row>
    <row r="10" customFormat="false" ht="15" hidden="false" customHeight="true" outlineLevel="0" collapsed="false">
      <c r="A10" s="25" t="s">
        <v>243</v>
      </c>
      <c r="B10" s="32" t="n">
        <f aca="false">0+B9</f>
        <v>0</v>
      </c>
      <c r="C10" s="32" t="n">
        <f aca="false">B10+C9</f>
        <v>1.5</v>
      </c>
      <c r="D10" s="32" t="n">
        <f aca="false">C10+D9</f>
        <v>3</v>
      </c>
      <c r="E10" s="32" t="n">
        <f aca="false">D10+E9</f>
        <v>4.5</v>
      </c>
      <c r="F10" s="32" t="n">
        <f aca="false">E10+F9</f>
        <v>6</v>
      </c>
      <c r="G10" s="32" t="n">
        <f aca="false">F10+G9</f>
        <v>7.5</v>
      </c>
      <c r="H10" s="32" t="n">
        <f aca="false">G10+H9</f>
        <v>9</v>
      </c>
      <c r="I10" s="32" t="n">
        <f aca="false">H10+I9</f>
        <v>10.5</v>
      </c>
      <c r="J10" s="32" t="n">
        <f aca="false">I10+J9</f>
        <v>12</v>
      </c>
      <c r="K10" s="32" t="n">
        <f aca="false">J10+K9</f>
        <v>13.5</v>
      </c>
      <c r="L10" s="32" t="n">
        <f aca="false">K10+L9</f>
        <v>15</v>
      </c>
      <c r="M10" s="32" t="n">
        <f aca="false">L10+M9</f>
        <v>16.5</v>
      </c>
      <c r="N10" s="32" t="n">
        <f aca="false">M10+N9</f>
        <v>18</v>
      </c>
      <c r="O10" s="32" t="n">
        <f aca="false">N10+O9</f>
        <v>20.5</v>
      </c>
      <c r="P10" s="32" t="n">
        <f aca="false">O10+P9</f>
        <v>23</v>
      </c>
      <c r="Q10" s="32" t="n">
        <f aca="false">P10+Q9</f>
        <v>25.5</v>
      </c>
      <c r="R10" s="32" t="n">
        <f aca="false">Q10+R9</f>
        <v>28</v>
      </c>
      <c r="S10" s="32" t="n">
        <f aca="false">R10+S9</f>
        <v>30.5</v>
      </c>
      <c r="T10" s="32" t="n">
        <f aca="false">S10+T9</f>
        <v>33</v>
      </c>
      <c r="U10" s="32" t="n">
        <f aca="false">T10+U9</f>
        <v>35.5</v>
      </c>
      <c r="V10" s="32" t="n">
        <f aca="false">U10+V9</f>
        <v>38</v>
      </c>
      <c r="W10" s="32" t="n">
        <f aca="false">V10+W9</f>
        <v>40.5</v>
      </c>
      <c r="X10" s="32" t="n">
        <f aca="false">W10+X9</f>
        <v>43</v>
      </c>
      <c r="Y10" s="32" t="n">
        <f aca="false">X10+Y9</f>
        <v>45.5</v>
      </c>
      <c r="Z10" s="32" t="n">
        <f aca="false">Y10+Z9</f>
        <v>48</v>
      </c>
      <c r="AA10" s="32" t="n">
        <f aca="false">Z10+AA9</f>
        <v>51.5</v>
      </c>
      <c r="AB10" s="32" t="n">
        <f aca="false">AA10+AB9</f>
        <v>55</v>
      </c>
      <c r="AC10" s="32" t="n">
        <f aca="false">AB10+AC9</f>
        <v>58.5</v>
      </c>
      <c r="AD10" s="32" t="n">
        <f aca="false">AC10+AD9</f>
        <v>62</v>
      </c>
      <c r="AE10" s="32" t="n">
        <f aca="false">AD10+AE9</f>
        <v>65.5</v>
      </c>
      <c r="AF10" s="32" t="n">
        <f aca="false">AE10+AF9</f>
        <v>69</v>
      </c>
      <c r="AG10" s="32" t="n">
        <f aca="false">AF10+AG9</f>
        <v>72.5</v>
      </c>
      <c r="AH10" s="32" t="n">
        <f aca="false">AG10+AH9</f>
        <v>76</v>
      </c>
      <c r="AI10" s="32" t="n">
        <f aca="false">AH10+AI9</f>
        <v>79.5</v>
      </c>
      <c r="AJ10" s="32" t="n">
        <f aca="false">AI10+AJ9</f>
        <v>83</v>
      </c>
      <c r="AK10" s="32" t="n">
        <f aca="false">AJ10+AK9</f>
        <v>86.5</v>
      </c>
    </row>
    <row r="11" customFormat="false" ht="15" hidden="false" customHeight="true" outlineLevel="0" collapsed="false">
      <c r="A11" s="25" t="s">
        <v>244</v>
      </c>
      <c r="B11" s="30" t="n">
        <f aca="false">INT(B10+0.00000001)-INT(0+0.00000001)</f>
        <v>0</v>
      </c>
      <c r="C11" s="30" t="n">
        <f aca="false">INT(C10+0.00000001)-INT(B10+0.00000001)</f>
        <v>1</v>
      </c>
      <c r="D11" s="30" t="n">
        <f aca="false">INT(D10+0.00000001)-INT(C10+0.00000001)</f>
        <v>2</v>
      </c>
      <c r="E11" s="30" t="n">
        <f aca="false">INT(E10+0.00000001)-INT(D10+0.00000001)</f>
        <v>1</v>
      </c>
      <c r="F11" s="30" t="n">
        <f aca="false">INT(F10+0.00000001)-INT(E10+0.00000001)</f>
        <v>2</v>
      </c>
      <c r="G11" s="30" t="n">
        <f aca="false">INT(G10+0.00000001)-INT(F10+0.00000001)</f>
        <v>1</v>
      </c>
      <c r="H11" s="30" t="n">
        <f aca="false">INT(H10+0.00000001)-INT(G10+0.00000001)</f>
        <v>2</v>
      </c>
      <c r="I11" s="30" t="n">
        <f aca="false">INT(I10+0.00000001)-INT(H10+0.00000001)</f>
        <v>1</v>
      </c>
      <c r="J11" s="30" t="n">
        <f aca="false">INT(J10+0.00000001)-INT(I10+0.00000001)</f>
        <v>2</v>
      </c>
      <c r="K11" s="30" t="n">
        <f aca="false">INT(K10+0.00000001)-INT(J10+0.00000001)</f>
        <v>1</v>
      </c>
      <c r="L11" s="30" t="n">
        <f aca="false">INT(L10+0.00000001)-INT(K10+0.00000001)</f>
        <v>2</v>
      </c>
      <c r="M11" s="30" t="n">
        <f aca="false">INT(M10+0.00000001)-INT(L10+0.00000001)</f>
        <v>1</v>
      </c>
      <c r="N11" s="30" t="n">
        <f aca="false">INT(N10+0.00000001)-INT(M10+0.00000001)</f>
        <v>2</v>
      </c>
      <c r="O11" s="30" t="n">
        <f aca="false">INT(O10+0.00000001)-INT(N10+0.00000001)</f>
        <v>2</v>
      </c>
      <c r="P11" s="30" t="n">
        <f aca="false">INT(P10+0.00000001)-INT(O10+0.00000001)</f>
        <v>3</v>
      </c>
      <c r="Q11" s="30" t="n">
        <f aca="false">INT(Q10+0.00000001)-INT(P10+0.00000001)</f>
        <v>2</v>
      </c>
      <c r="R11" s="30" t="n">
        <f aca="false">INT(R10+0.00000001)-INT(Q10+0.00000001)</f>
        <v>3</v>
      </c>
      <c r="S11" s="30" t="n">
        <f aca="false">INT(S10+0.00000001)-INT(R10+0.00000001)</f>
        <v>2</v>
      </c>
      <c r="T11" s="30" t="n">
        <f aca="false">INT(T10+0.00000001)-INT(S10+0.00000001)</f>
        <v>3</v>
      </c>
      <c r="U11" s="30" t="n">
        <f aca="false">INT(U10+0.00000001)-INT(T10+0.00000001)</f>
        <v>2</v>
      </c>
      <c r="V11" s="30" t="n">
        <f aca="false">INT(V10+0.00000001)-INT(U10+0.00000001)</f>
        <v>3</v>
      </c>
      <c r="W11" s="30" t="n">
        <f aca="false">INT(W10+0.00000001)-INT(V10+0.00000001)</f>
        <v>2</v>
      </c>
      <c r="X11" s="30" t="n">
        <f aca="false">INT(X10+0.00000001)-INT(W10+0.00000001)</f>
        <v>3</v>
      </c>
      <c r="Y11" s="30" t="n">
        <f aca="false">INT(Y10+0.00000001)-INT(X10+0.00000001)</f>
        <v>2</v>
      </c>
      <c r="Z11" s="30" t="n">
        <f aca="false">INT(Z10+0.00000001)-INT(Y10+0.00000001)</f>
        <v>3</v>
      </c>
      <c r="AA11" s="30" t="n">
        <f aca="false">INT(AA10+0.00000001)-INT(Z10+0.00000001)</f>
        <v>3</v>
      </c>
      <c r="AB11" s="30" t="n">
        <f aca="false">INT(AB10+0.00000001)-INT(AA10+0.00000001)</f>
        <v>4</v>
      </c>
      <c r="AC11" s="30" t="n">
        <f aca="false">INT(AC10+0.00000001)-INT(AB10+0.00000001)</f>
        <v>3</v>
      </c>
      <c r="AD11" s="30" t="n">
        <f aca="false">INT(AD10+0.00000001)-INT(AC10+0.00000001)</f>
        <v>4</v>
      </c>
      <c r="AE11" s="30" t="n">
        <f aca="false">INT(AE10+0.00000001)-INT(AD10+0.00000001)</f>
        <v>3</v>
      </c>
      <c r="AF11" s="30" t="n">
        <f aca="false">INT(AF10+0.00000001)-INT(AE10+0.00000001)</f>
        <v>4</v>
      </c>
      <c r="AG11" s="30" t="n">
        <f aca="false">INT(AG10+0.00000001)-INT(AF10+0.00000001)</f>
        <v>3</v>
      </c>
      <c r="AH11" s="30" t="n">
        <f aca="false">INT(AH10+0.00000001)-INT(AG10+0.00000001)</f>
        <v>4</v>
      </c>
      <c r="AI11" s="30" t="n">
        <f aca="false">INT(AI10+0.00000001)-INT(AH10+0.00000001)</f>
        <v>3</v>
      </c>
      <c r="AJ11" s="30" t="n">
        <f aca="false">INT(AJ10+0.00000001)-INT(AI10+0.00000001)</f>
        <v>4</v>
      </c>
      <c r="AK11" s="30" t="n">
        <f aca="false">INT(AK10+0.00000001)-INT(AJ10+0.00000001)</f>
        <v>3</v>
      </c>
    </row>
    <row r="12" customFormat="false" ht="15" hidden="false" customHeight="true" outlineLevel="0" collapsed="false">
      <c r="A12" s="25" t="s">
        <v>245</v>
      </c>
      <c r="B12" s="30" t="n">
        <f aca="false">0</f>
        <v>0</v>
      </c>
      <c r="C12" s="30" t="n">
        <f aca="false">B35</f>
        <v>0</v>
      </c>
      <c r="D12" s="30" t="n">
        <f aca="false">C35</f>
        <v>0</v>
      </c>
      <c r="E12" s="30" t="n">
        <f aca="false">D35</f>
        <v>0</v>
      </c>
      <c r="F12" s="30" t="n">
        <f aca="false">E35</f>
        <v>0</v>
      </c>
      <c r="G12" s="30" t="n">
        <f aca="false">F35</f>
        <v>0</v>
      </c>
      <c r="H12" s="30" t="n">
        <f aca="false">G35</f>
        <v>0</v>
      </c>
      <c r="I12" s="30" t="n">
        <f aca="false">H35</f>
        <v>0</v>
      </c>
      <c r="J12" s="30" t="n">
        <f aca="false">I35</f>
        <v>0</v>
      </c>
      <c r="K12" s="30" t="n">
        <f aca="false">J35</f>
        <v>0</v>
      </c>
      <c r="L12" s="30" t="n">
        <f aca="false">K35</f>
        <v>0</v>
      </c>
      <c r="M12" s="30" t="n">
        <f aca="false">L35</f>
        <v>0</v>
      </c>
      <c r="N12" s="30" t="n">
        <f aca="false">M35</f>
        <v>0</v>
      </c>
      <c r="O12" s="30" t="n">
        <f aca="false">N35</f>
        <v>0</v>
      </c>
      <c r="P12" s="30" t="n">
        <f aca="false">O35</f>
        <v>0</v>
      </c>
      <c r="Q12" s="30" t="n">
        <f aca="false">P35</f>
        <v>0</v>
      </c>
      <c r="R12" s="30" t="n">
        <f aca="false">Q35</f>
        <v>0</v>
      </c>
      <c r="S12" s="30" t="n">
        <f aca="false">R35</f>
        <v>0</v>
      </c>
      <c r="T12" s="30" t="n">
        <f aca="false">S35</f>
        <v>0</v>
      </c>
      <c r="U12" s="30" t="n">
        <f aca="false">T35</f>
        <v>0</v>
      </c>
      <c r="V12" s="30" t="n">
        <f aca="false">U35</f>
        <v>0</v>
      </c>
      <c r="W12" s="30" t="n">
        <f aca="false">V35</f>
        <v>0</v>
      </c>
      <c r="X12" s="30" t="n">
        <f aca="false">W35</f>
        <v>0</v>
      </c>
      <c r="Y12" s="30" t="n">
        <f aca="false">X35</f>
        <v>0</v>
      </c>
      <c r="Z12" s="30" t="n">
        <f aca="false">Y35</f>
        <v>0</v>
      </c>
      <c r="AA12" s="30" t="n">
        <f aca="false">Z35</f>
        <v>0</v>
      </c>
      <c r="AB12" s="30" t="n">
        <f aca="false">AA35</f>
        <v>0</v>
      </c>
      <c r="AC12" s="30" t="n">
        <f aca="false">AB35</f>
        <v>0</v>
      </c>
      <c r="AD12" s="30" t="n">
        <f aca="false">AC35</f>
        <v>0</v>
      </c>
      <c r="AE12" s="30" t="n">
        <f aca="false">AD35</f>
        <v>0</v>
      </c>
      <c r="AF12" s="30" t="n">
        <f aca="false">AE35</f>
        <v>0</v>
      </c>
      <c r="AG12" s="30" t="n">
        <f aca="false">AF35</f>
        <v>1</v>
      </c>
      <c r="AH12" s="30" t="n">
        <f aca="false">AG35</f>
        <v>1</v>
      </c>
      <c r="AI12" s="30" t="n">
        <f aca="false">AH35</f>
        <v>3</v>
      </c>
      <c r="AJ12" s="30" t="n">
        <f aca="false">AI35</f>
        <v>4</v>
      </c>
      <c r="AK12" s="30" t="n">
        <f aca="false">AJ35</f>
        <v>6</v>
      </c>
    </row>
    <row r="13" customFormat="false" ht="15" hidden="false" customHeight="true" outlineLevel="0" collapsed="false">
      <c r="A13" s="25" t="s">
        <v>246</v>
      </c>
      <c r="B13" s="32" t="n">
        <f aca="false">0</f>
        <v>0</v>
      </c>
      <c r="C13" s="32" t="n">
        <f aca="false">B17</f>
        <v>0</v>
      </c>
      <c r="D13" s="32" t="n">
        <f aca="false">C17</f>
        <v>0</v>
      </c>
      <c r="E13" s="32" t="n">
        <f aca="false">D17</f>
        <v>1</v>
      </c>
      <c r="F13" s="32" t="n">
        <f aca="false">E17</f>
        <v>2.99</v>
      </c>
      <c r="G13" s="32" t="n">
        <f aca="false">F17</f>
        <v>3.9601</v>
      </c>
      <c r="H13" s="32" t="n">
        <f aca="false">G17</f>
        <v>5.920499</v>
      </c>
      <c r="I13" s="32" t="n">
        <f aca="false">H17</f>
        <v>6.86129401</v>
      </c>
      <c r="J13" s="32" t="n">
        <f aca="false">I17</f>
        <v>8.7926810699</v>
      </c>
      <c r="K13" s="32" t="n">
        <f aca="false">J17</f>
        <v>9.704754259201</v>
      </c>
      <c r="L13" s="32" t="n">
        <f aca="false">K17</f>
        <v>11.607706716609</v>
      </c>
      <c r="M13" s="32" t="n">
        <f aca="false">L17</f>
        <v>12.4916296494429</v>
      </c>
      <c r="N13" s="32" t="n">
        <f aca="false">M17</f>
        <v>14.3667133529485</v>
      </c>
      <c r="O13" s="32" t="n">
        <f aca="false">N17</f>
        <v>15.223046219419</v>
      </c>
      <c r="P13" s="32" t="n">
        <f aca="false">O17</f>
        <v>17.0708157572248</v>
      </c>
      <c r="Q13" s="32" t="n">
        <f aca="false">P17</f>
        <v>18.9001075996525</v>
      </c>
      <c r="R13" s="32" t="n">
        <f aca="false">Q17</f>
        <v>21.711106523656</v>
      </c>
      <c r="S13" s="32" t="n">
        <f aca="false">R17</f>
        <v>23.4939954584195</v>
      </c>
      <c r="T13" s="32" t="n">
        <f aca="false">S17</f>
        <v>26.2590555038353</v>
      </c>
      <c r="U13" s="32" t="n">
        <f aca="false">T17</f>
        <v>27.9964649487969</v>
      </c>
      <c r="V13" s="32" t="n">
        <f aca="false">U17</f>
        <v>30.7165002993089</v>
      </c>
      <c r="W13" s="32" t="n">
        <f aca="false">V17</f>
        <v>32.4093352963159</v>
      </c>
      <c r="X13" s="32" t="n">
        <f aca="false">W17</f>
        <v>35.0852419433527</v>
      </c>
      <c r="Y13" s="32" t="n">
        <f aca="false">X17</f>
        <v>36.7343895239192</v>
      </c>
      <c r="Z13" s="32" t="n">
        <f aca="false">Y17</f>
        <v>39.36704562868</v>
      </c>
      <c r="AA13" s="32" t="n">
        <f aca="false">Z17</f>
        <v>40.9733751723932</v>
      </c>
      <c r="AB13" s="32" t="n">
        <f aca="false">AA17</f>
        <v>43.5636414206692</v>
      </c>
      <c r="AC13" s="32" t="n">
        <f aca="false">AB17</f>
        <v>46.1280050064626</v>
      </c>
      <c r="AD13" s="32" t="n">
        <f aca="false">AC17</f>
        <v>49.6667249563979</v>
      </c>
      <c r="AE13" s="32" t="n">
        <f aca="false">AD17</f>
        <v>52.170057706834</v>
      </c>
      <c r="AF13" s="32" t="n">
        <f aca="false">AE17</f>
        <v>55.6483571297656</v>
      </c>
      <c r="AG13" s="32" t="n">
        <f aca="false">AF17</f>
        <v>58.091873558468</v>
      </c>
      <c r="AH13" s="32" t="n">
        <f aca="false">AG17</f>
        <v>60.5109548228833</v>
      </c>
      <c r="AI13" s="32" t="n">
        <f aca="false">AH17</f>
        <v>62.9058452746544</v>
      </c>
      <c r="AJ13" s="32" t="n">
        <f aca="false">AI17</f>
        <v>64.2767868219079</v>
      </c>
      <c r="AK13" s="32" t="n">
        <f aca="false">AJ17</f>
        <v>65.6340189536888</v>
      </c>
    </row>
    <row r="14" customFormat="false" ht="15" hidden="false" customHeight="true" outlineLevel="0" collapsed="false">
      <c r="A14" s="25" t="s">
        <v>247</v>
      </c>
      <c r="B14" s="32" t="n">
        <f aca="false">B13*Cases!$C$15+IF(B5=Cases!$C$32,B13*(1-Cases!$C$15)*Cases!$C$33,0)</f>
        <v>0</v>
      </c>
      <c r="C14" s="32" t="n">
        <f aca="false">C13*Cases!$C$15+IF(C5=Cases!$C$32,C13*(1-Cases!$C$15)*Cases!$C$33,0)</f>
        <v>0</v>
      </c>
      <c r="D14" s="32" t="n">
        <f aca="false">D13*Cases!$C$15+IF(D5=Cases!$C$32,D13*(1-Cases!$C$15)*Cases!$C$33,0)</f>
        <v>0</v>
      </c>
      <c r="E14" s="32" t="n">
        <f aca="false">E13*Cases!$C$15+IF(E5=Cases!$C$32,E13*(1-Cases!$C$15)*Cases!$C$33,0)</f>
        <v>0.01</v>
      </c>
      <c r="F14" s="32" t="n">
        <f aca="false">F13*Cases!$C$15+IF(F5=Cases!$C$32,F13*(1-Cases!$C$15)*Cases!$C$33,0)</f>
        <v>0.0299</v>
      </c>
      <c r="G14" s="32" t="n">
        <f aca="false">G13*Cases!$C$15+IF(G5=Cases!$C$32,G13*(1-Cases!$C$15)*Cases!$C$33,0)</f>
        <v>0.039601</v>
      </c>
      <c r="H14" s="32" t="n">
        <f aca="false">H13*Cases!$C$15+IF(H5=Cases!$C$32,H13*(1-Cases!$C$15)*Cases!$C$33,0)</f>
        <v>0.05920499</v>
      </c>
      <c r="I14" s="32" t="n">
        <f aca="false">I13*Cases!$C$15+IF(I5=Cases!$C$32,I13*(1-Cases!$C$15)*Cases!$C$33,0)</f>
        <v>0.0686129401</v>
      </c>
      <c r="J14" s="32" t="n">
        <f aca="false">J13*Cases!$C$15+IF(J5=Cases!$C$32,J13*(1-Cases!$C$15)*Cases!$C$33,0)</f>
        <v>0.087926810699</v>
      </c>
      <c r="K14" s="32" t="n">
        <f aca="false">K13*Cases!$C$15+IF(K5=Cases!$C$32,K13*(1-Cases!$C$15)*Cases!$C$33,0)</f>
        <v>0.09704754259201</v>
      </c>
      <c r="L14" s="32" t="n">
        <f aca="false">L13*Cases!$C$15+IF(L5=Cases!$C$32,L13*(1-Cases!$C$15)*Cases!$C$33,0)</f>
        <v>0.11607706716609</v>
      </c>
      <c r="M14" s="32" t="n">
        <f aca="false">M13*Cases!$C$15+IF(M5=Cases!$C$32,M13*(1-Cases!$C$15)*Cases!$C$33,0)</f>
        <v>0.124916296494429</v>
      </c>
      <c r="N14" s="32" t="n">
        <f aca="false">N13*Cases!$C$15+IF(N5=Cases!$C$32,N13*(1-Cases!$C$15)*Cases!$C$33,0)</f>
        <v>0.143667133529485</v>
      </c>
      <c r="O14" s="32" t="n">
        <f aca="false">O13*Cases!$C$15+IF(O5=Cases!$C$32,O13*(1-Cases!$C$15)*Cases!$C$33,0)</f>
        <v>0.15223046219419</v>
      </c>
      <c r="P14" s="32" t="n">
        <f aca="false">P13*Cases!$C$15+IF(P5=Cases!$C$32,P13*(1-Cases!$C$15)*Cases!$C$33,0)</f>
        <v>0.170708157572248</v>
      </c>
      <c r="Q14" s="32" t="n">
        <f aca="false">Q13*Cases!$C$15+IF(Q5=Cases!$C$32,Q13*(1-Cases!$C$15)*Cases!$C$33,0)</f>
        <v>0.189001075996525</v>
      </c>
      <c r="R14" s="32" t="n">
        <f aca="false">R13*Cases!$C$15+IF(R5=Cases!$C$32,R13*(1-Cases!$C$15)*Cases!$C$33,0)</f>
        <v>0.21711106523656</v>
      </c>
      <c r="S14" s="32" t="n">
        <f aca="false">S13*Cases!$C$15+IF(S5=Cases!$C$32,S13*(1-Cases!$C$15)*Cases!$C$33,0)</f>
        <v>0.234939954584195</v>
      </c>
      <c r="T14" s="32" t="n">
        <f aca="false">T13*Cases!$C$15+IF(T5=Cases!$C$32,T13*(1-Cases!$C$15)*Cases!$C$33,0)</f>
        <v>0.262590555038353</v>
      </c>
      <c r="U14" s="32" t="n">
        <f aca="false">U13*Cases!$C$15+IF(U5=Cases!$C$32,U13*(1-Cases!$C$15)*Cases!$C$33,0)</f>
        <v>0.279964649487969</v>
      </c>
      <c r="V14" s="32" t="n">
        <f aca="false">V13*Cases!$C$15+IF(V5=Cases!$C$32,V13*(1-Cases!$C$15)*Cases!$C$33,0)</f>
        <v>0.307165002993089</v>
      </c>
      <c r="W14" s="32" t="n">
        <f aca="false">W13*Cases!$C$15+IF(W5=Cases!$C$32,W13*(1-Cases!$C$15)*Cases!$C$33,0)</f>
        <v>0.324093352963159</v>
      </c>
      <c r="X14" s="32" t="n">
        <f aca="false">X13*Cases!$C$15+IF(X5=Cases!$C$32,X13*(1-Cases!$C$15)*Cases!$C$33,0)</f>
        <v>0.350852419433527</v>
      </c>
      <c r="Y14" s="32" t="n">
        <f aca="false">Y13*Cases!$C$15+IF(Y5=Cases!$C$32,Y13*(1-Cases!$C$15)*Cases!$C$33,0)</f>
        <v>0.367343895239192</v>
      </c>
      <c r="Z14" s="32" t="n">
        <f aca="false">Z13*Cases!$C$15+IF(Z5=Cases!$C$32,Z13*(1-Cases!$C$15)*Cases!$C$33,0)</f>
        <v>0.3936704562868</v>
      </c>
      <c r="AA14" s="32" t="n">
        <f aca="false">AA13*Cases!$C$15+IF(AA5=Cases!$C$32,AA13*(1-Cases!$C$15)*Cases!$C$33,0)</f>
        <v>0.409733751723932</v>
      </c>
      <c r="AB14" s="32" t="n">
        <f aca="false">AB13*Cases!$C$15+IF(AB5=Cases!$C$32,AB13*(1-Cases!$C$15)*Cases!$C$33,0)</f>
        <v>0.435636414206692</v>
      </c>
      <c r="AC14" s="32" t="n">
        <f aca="false">AC13*Cases!$C$15+IF(AC5=Cases!$C$32,AC13*(1-Cases!$C$15)*Cases!$C$33,0)</f>
        <v>0.461280050064626</v>
      </c>
      <c r="AD14" s="32" t="n">
        <f aca="false">AD13*Cases!$C$15+IF(AD5=Cases!$C$32,AD13*(1-Cases!$C$15)*Cases!$C$33,0)</f>
        <v>0.496667249563979</v>
      </c>
      <c r="AE14" s="32" t="n">
        <f aca="false">AE13*Cases!$C$15+IF(AE5=Cases!$C$32,AE13*(1-Cases!$C$15)*Cases!$C$33,0)</f>
        <v>0.52170057706834</v>
      </c>
      <c r="AF14" s="32" t="n">
        <f aca="false">AF13*Cases!$C$15+IF(AF5=Cases!$C$32,AF13*(1-Cases!$C$15)*Cases!$C$33,0)</f>
        <v>0.556483571297656</v>
      </c>
      <c r="AG14" s="32" t="n">
        <f aca="false">AG13*Cases!$C$15+IF(AG5=Cases!$C$32,AG13*(1-Cases!$C$15)*Cases!$C$33,0)</f>
        <v>0.58091873558468</v>
      </c>
      <c r="AH14" s="32" t="n">
        <f aca="false">AH13*Cases!$C$15+IF(AH5=Cases!$C$32,AH13*(1-Cases!$C$15)*Cases!$C$33,0)</f>
        <v>0.605109548228833</v>
      </c>
      <c r="AI14" s="32" t="n">
        <f aca="false">AI13*Cases!$C$15+IF(AI5=Cases!$C$32,AI13*(1-Cases!$C$15)*Cases!$C$33,0)</f>
        <v>0.629058452746545</v>
      </c>
      <c r="AJ14" s="32" t="n">
        <f aca="false">AJ13*Cases!$C$15+IF(AJ5=Cases!$C$32,AJ13*(1-Cases!$C$15)*Cases!$C$33,0)</f>
        <v>0.642767868219079</v>
      </c>
      <c r="AK14" s="32" t="n">
        <f aca="false">AK13*Cases!$C$15+IF(AK5=Cases!$C$32,AK13*(1-Cases!$C$15)*Cases!$C$33,0)</f>
        <v>0.656340189536888</v>
      </c>
    </row>
    <row r="15" customFormat="false" ht="15" hidden="false" customHeight="true" outlineLevel="0" collapsed="false">
      <c r="A15" s="25" t="s">
        <v>248</v>
      </c>
      <c r="B15" s="30" t="n">
        <f aca="false">IF(B5&gt;Cases!$C$14,INDEX($B30:$AK30,1,MAX(1,B5-Cases!$C$14)),0)</f>
        <v>0</v>
      </c>
      <c r="C15" s="30" t="n">
        <f aca="false">IF(C5&gt;Cases!$C$14,INDEX($B30:$AK30,1,MAX(1,C5-Cases!$C$14)),0)</f>
        <v>0</v>
      </c>
      <c r="D15" s="30" t="n">
        <f aca="false">IF(D5&gt;Cases!$C$14,INDEX($B30:$AK30,1,MAX(1,D5-Cases!$C$14)),0)</f>
        <v>1</v>
      </c>
      <c r="E15" s="30" t="n">
        <f aca="false">IF(E5&gt;Cases!$C$14,INDEX($B30:$AK30,1,MAX(1,E5-Cases!$C$14)),0)</f>
        <v>2</v>
      </c>
      <c r="F15" s="30" t="n">
        <f aca="false">IF(F5&gt;Cases!$C$14,INDEX($B30:$AK30,1,MAX(1,F5-Cases!$C$14)),0)</f>
        <v>1</v>
      </c>
      <c r="G15" s="30" t="n">
        <f aca="false">IF(G5&gt;Cases!$C$14,INDEX($B30:$AK30,1,MAX(1,G5-Cases!$C$14)),0)</f>
        <v>2</v>
      </c>
      <c r="H15" s="30" t="n">
        <f aca="false">IF(H5&gt;Cases!$C$14,INDEX($B30:$AK30,1,MAX(1,H5-Cases!$C$14)),0)</f>
        <v>1</v>
      </c>
      <c r="I15" s="30" t="n">
        <f aca="false">IF(I5&gt;Cases!$C$14,INDEX($B30:$AK30,1,MAX(1,I5-Cases!$C$14)),0)</f>
        <v>2</v>
      </c>
      <c r="J15" s="30" t="n">
        <f aca="false">IF(J5&gt;Cases!$C$14,INDEX($B30:$AK30,1,MAX(1,J5-Cases!$C$14)),0)</f>
        <v>1</v>
      </c>
      <c r="K15" s="30" t="n">
        <f aca="false">IF(K5&gt;Cases!$C$14,INDEX($B30:$AK30,1,MAX(1,K5-Cases!$C$14)),0)</f>
        <v>2</v>
      </c>
      <c r="L15" s="30" t="n">
        <f aca="false">IF(L5&gt;Cases!$C$14,INDEX($B30:$AK30,1,MAX(1,L5-Cases!$C$14)),0)</f>
        <v>1</v>
      </c>
      <c r="M15" s="30" t="n">
        <f aca="false">IF(M5&gt;Cases!$C$14,INDEX($B30:$AK30,1,MAX(1,M5-Cases!$C$14)),0)</f>
        <v>2</v>
      </c>
      <c r="N15" s="30" t="n">
        <f aca="false">IF(N5&gt;Cases!$C$14,INDEX($B30:$AK30,1,MAX(1,N5-Cases!$C$14)),0)</f>
        <v>1</v>
      </c>
      <c r="O15" s="30" t="n">
        <f aca="false">IF(O5&gt;Cases!$C$14,INDEX($B30:$AK30,1,MAX(1,O5-Cases!$C$14)),0)</f>
        <v>2</v>
      </c>
      <c r="P15" s="30" t="n">
        <f aca="false">IF(P5&gt;Cases!$C$14,INDEX($B30:$AK30,1,MAX(1,P5-Cases!$C$14)),0)</f>
        <v>2</v>
      </c>
      <c r="Q15" s="30" t="n">
        <f aca="false">IF(Q5&gt;Cases!$C$14,INDEX($B30:$AK30,1,MAX(1,Q5-Cases!$C$14)),0)</f>
        <v>3</v>
      </c>
      <c r="R15" s="30" t="n">
        <f aca="false">IF(R5&gt;Cases!$C$14,INDEX($B30:$AK30,1,MAX(1,R5-Cases!$C$14)),0)</f>
        <v>2</v>
      </c>
      <c r="S15" s="30" t="n">
        <f aca="false">IF(S5&gt;Cases!$C$14,INDEX($B30:$AK30,1,MAX(1,S5-Cases!$C$14)),0)</f>
        <v>3</v>
      </c>
      <c r="T15" s="30" t="n">
        <f aca="false">IF(T5&gt;Cases!$C$14,INDEX($B30:$AK30,1,MAX(1,T5-Cases!$C$14)),0)</f>
        <v>2</v>
      </c>
      <c r="U15" s="30" t="n">
        <f aca="false">IF(U5&gt;Cases!$C$14,INDEX($B30:$AK30,1,MAX(1,U5-Cases!$C$14)),0)</f>
        <v>3</v>
      </c>
      <c r="V15" s="30" t="n">
        <f aca="false">IF(V5&gt;Cases!$C$14,INDEX($B30:$AK30,1,MAX(1,V5-Cases!$C$14)),0)</f>
        <v>2</v>
      </c>
      <c r="W15" s="30" t="n">
        <f aca="false">IF(W5&gt;Cases!$C$14,INDEX($B30:$AK30,1,MAX(1,W5-Cases!$C$14)),0)</f>
        <v>3</v>
      </c>
      <c r="X15" s="30" t="n">
        <f aca="false">IF(X5&gt;Cases!$C$14,INDEX($B30:$AK30,1,MAX(1,X5-Cases!$C$14)),0)</f>
        <v>2</v>
      </c>
      <c r="Y15" s="30" t="n">
        <f aca="false">IF(Y5&gt;Cases!$C$14,INDEX($B30:$AK30,1,MAX(1,Y5-Cases!$C$14)),0)</f>
        <v>3</v>
      </c>
      <c r="Z15" s="30" t="n">
        <f aca="false">IF(Z5&gt;Cases!$C$14,INDEX($B30:$AK30,1,MAX(1,Z5-Cases!$C$14)),0)</f>
        <v>2</v>
      </c>
      <c r="AA15" s="30" t="n">
        <f aca="false">IF(AA5&gt;Cases!$C$14,INDEX($B30:$AK30,1,MAX(1,AA5-Cases!$C$14)),0)</f>
        <v>3</v>
      </c>
      <c r="AB15" s="30" t="n">
        <f aca="false">IF(AB5&gt;Cases!$C$14,INDEX($B30:$AK30,1,MAX(1,AB5-Cases!$C$14)),0)</f>
        <v>3</v>
      </c>
      <c r="AC15" s="30" t="n">
        <f aca="false">IF(AC5&gt;Cases!$C$14,INDEX($B30:$AK30,1,MAX(1,AC5-Cases!$C$14)),0)</f>
        <v>4</v>
      </c>
      <c r="AD15" s="30" t="n">
        <f aca="false">IF(AD5&gt;Cases!$C$14,INDEX($B30:$AK30,1,MAX(1,AD5-Cases!$C$14)),0)</f>
        <v>3</v>
      </c>
      <c r="AE15" s="30" t="n">
        <f aca="false">IF(AE5&gt;Cases!$C$14,INDEX($B30:$AK30,1,MAX(1,AE5-Cases!$C$14)),0)</f>
        <v>4</v>
      </c>
      <c r="AF15" s="30" t="n">
        <f aca="false">IF(AF5&gt;Cases!$C$14,INDEX($B30:$AK30,1,MAX(1,AF5-Cases!$C$14)),0)</f>
        <v>3</v>
      </c>
      <c r="AG15" s="30" t="n">
        <f aca="false">IF(AG5&gt;Cases!$C$14,INDEX($B30:$AK30,1,MAX(1,AG5-Cases!$C$14)),0)</f>
        <v>3</v>
      </c>
      <c r="AH15" s="30" t="n">
        <f aca="false">IF(AH5&gt;Cases!$C$14,INDEX($B30:$AK30,1,MAX(1,AH5-Cases!$C$14)),0)</f>
        <v>3</v>
      </c>
      <c r="AI15" s="30" t="n">
        <f aca="false">IF(AI5&gt;Cases!$C$14,INDEX($B30:$AK30,1,MAX(1,AI5-Cases!$C$14)),0)</f>
        <v>2</v>
      </c>
      <c r="AJ15" s="30" t="n">
        <f aca="false">IF(AJ5&gt;Cases!$C$14,INDEX($B30:$AK30,1,MAX(1,AJ5-Cases!$C$14)),0)</f>
        <v>2</v>
      </c>
      <c r="AK15" s="30" t="n">
        <f aca="false">IF(AK5&gt;Cases!$C$14,INDEX($B30:$AK30,1,MAX(1,AK5-Cases!$C$14)),0)</f>
        <v>2</v>
      </c>
    </row>
    <row r="16" customFormat="false" ht="15" hidden="false" customHeight="true" outlineLevel="0" collapsed="false">
      <c r="A16" s="25" t="s">
        <v>249</v>
      </c>
      <c r="B16" s="32" t="n">
        <f aca="false">B13-B14</f>
        <v>0</v>
      </c>
      <c r="C16" s="32" t="n">
        <f aca="false">C13-C14</f>
        <v>0</v>
      </c>
      <c r="D16" s="32" t="n">
        <f aca="false">D13-D14</f>
        <v>0</v>
      </c>
      <c r="E16" s="32" t="n">
        <f aca="false">E13-E14</f>
        <v>0.99</v>
      </c>
      <c r="F16" s="32" t="n">
        <f aca="false">F13-F14</f>
        <v>2.9601</v>
      </c>
      <c r="G16" s="32" t="n">
        <f aca="false">G13-G14</f>
        <v>3.920499</v>
      </c>
      <c r="H16" s="32" t="n">
        <f aca="false">H13-H14</f>
        <v>5.86129401</v>
      </c>
      <c r="I16" s="32" t="n">
        <f aca="false">I13-I14</f>
        <v>6.7926810699</v>
      </c>
      <c r="J16" s="32" t="n">
        <f aca="false">J13-J14</f>
        <v>8.704754259201</v>
      </c>
      <c r="K16" s="32" t="n">
        <f aca="false">K13-K14</f>
        <v>9.60770671660899</v>
      </c>
      <c r="L16" s="32" t="n">
        <f aca="false">L13-L14</f>
        <v>11.4916296494429</v>
      </c>
      <c r="M16" s="32" t="n">
        <f aca="false">M13-M14</f>
        <v>12.3667133529485</v>
      </c>
      <c r="N16" s="32" t="n">
        <f aca="false">N13-N14</f>
        <v>14.223046219419</v>
      </c>
      <c r="O16" s="32" t="n">
        <f aca="false">O13-O14</f>
        <v>15.0708157572248</v>
      </c>
      <c r="P16" s="32" t="n">
        <f aca="false">P13-P14</f>
        <v>16.9001075996525</v>
      </c>
      <c r="Q16" s="32" t="n">
        <f aca="false">Q13-Q14</f>
        <v>18.711106523656</v>
      </c>
      <c r="R16" s="32" t="n">
        <f aca="false">R13-R14</f>
        <v>21.4939954584195</v>
      </c>
      <c r="S16" s="32" t="n">
        <f aca="false">S13-S14</f>
        <v>23.2590555038353</v>
      </c>
      <c r="T16" s="32" t="n">
        <f aca="false">T13-T14</f>
        <v>25.9964649487969</v>
      </c>
      <c r="U16" s="32" t="n">
        <f aca="false">U13-U14</f>
        <v>27.7165002993089</v>
      </c>
      <c r="V16" s="32" t="n">
        <f aca="false">V13-V14</f>
        <v>30.4093352963159</v>
      </c>
      <c r="W16" s="32" t="n">
        <f aca="false">W13-W14</f>
        <v>32.0852419433527</v>
      </c>
      <c r="X16" s="32" t="n">
        <f aca="false">X13-X14</f>
        <v>34.7343895239192</v>
      </c>
      <c r="Y16" s="32" t="n">
        <f aca="false">Y13-Y14</f>
        <v>36.36704562868</v>
      </c>
      <c r="Z16" s="32" t="n">
        <f aca="false">Z13-Z14</f>
        <v>38.9733751723932</v>
      </c>
      <c r="AA16" s="32" t="n">
        <f aca="false">AA13-AA14</f>
        <v>40.5636414206692</v>
      </c>
      <c r="AB16" s="32" t="n">
        <f aca="false">AB13-AB14</f>
        <v>43.1280050064626</v>
      </c>
      <c r="AC16" s="32" t="n">
        <f aca="false">AC13-AC14</f>
        <v>45.6667249563979</v>
      </c>
      <c r="AD16" s="32" t="n">
        <f aca="false">AD13-AD14</f>
        <v>49.170057706834</v>
      </c>
      <c r="AE16" s="32" t="n">
        <f aca="false">AE13-AE14</f>
        <v>51.6483571297656</v>
      </c>
      <c r="AF16" s="32" t="n">
        <f aca="false">AF13-AF14</f>
        <v>55.091873558468</v>
      </c>
      <c r="AG16" s="32" t="n">
        <f aca="false">AG13-AG14</f>
        <v>57.5109548228833</v>
      </c>
      <c r="AH16" s="32" t="n">
        <f aca="false">AH13-AH14</f>
        <v>59.9058452746544</v>
      </c>
      <c r="AI16" s="32" t="n">
        <f aca="false">AI13-AI14</f>
        <v>62.2767868219079</v>
      </c>
      <c r="AJ16" s="32" t="n">
        <f aca="false">AJ13-AJ14</f>
        <v>63.6340189536888</v>
      </c>
      <c r="AK16" s="32" t="n">
        <f aca="false">AK13-AK14</f>
        <v>64.9776787641519</v>
      </c>
    </row>
    <row r="17" customFormat="false" ht="15" hidden="false" customHeight="true" outlineLevel="0" collapsed="false">
      <c r="A17" s="25" t="s">
        <v>250</v>
      </c>
      <c r="B17" s="32" t="n">
        <f aca="false">B16+B15</f>
        <v>0</v>
      </c>
      <c r="C17" s="32" t="n">
        <f aca="false">C16+C15</f>
        <v>0</v>
      </c>
      <c r="D17" s="32" t="n">
        <f aca="false">D16+D15</f>
        <v>1</v>
      </c>
      <c r="E17" s="32" t="n">
        <f aca="false">E16+E15</f>
        <v>2.99</v>
      </c>
      <c r="F17" s="32" t="n">
        <f aca="false">F16+F15</f>
        <v>3.9601</v>
      </c>
      <c r="G17" s="32" t="n">
        <f aca="false">G16+G15</f>
        <v>5.920499</v>
      </c>
      <c r="H17" s="32" t="n">
        <f aca="false">H16+H15</f>
        <v>6.86129401</v>
      </c>
      <c r="I17" s="32" t="n">
        <f aca="false">I16+I15</f>
        <v>8.7926810699</v>
      </c>
      <c r="J17" s="32" t="n">
        <f aca="false">J16+J15</f>
        <v>9.704754259201</v>
      </c>
      <c r="K17" s="32" t="n">
        <f aca="false">K16+K15</f>
        <v>11.607706716609</v>
      </c>
      <c r="L17" s="32" t="n">
        <f aca="false">L16+L15</f>
        <v>12.4916296494429</v>
      </c>
      <c r="M17" s="32" t="n">
        <f aca="false">M16+M15</f>
        <v>14.3667133529485</v>
      </c>
      <c r="N17" s="32" t="n">
        <f aca="false">N16+N15</f>
        <v>15.223046219419</v>
      </c>
      <c r="O17" s="32" t="n">
        <f aca="false">O16+O15</f>
        <v>17.0708157572248</v>
      </c>
      <c r="P17" s="32" t="n">
        <f aca="false">P16+P15</f>
        <v>18.9001075996525</v>
      </c>
      <c r="Q17" s="32" t="n">
        <f aca="false">Q16+Q15</f>
        <v>21.711106523656</v>
      </c>
      <c r="R17" s="32" t="n">
        <f aca="false">R16+R15</f>
        <v>23.4939954584195</v>
      </c>
      <c r="S17" s="32" t="n">
        <f aca="false">S16+S15</f>
        <v>26.2590555038353</v>
      </c>
      <c r="T17" s="32" t="n">
        <f aca="false">T16+T15</f>
        <v>27.9964649487969</v>
      </c>
      <c r="U17" s="32" t="n">
        <f aca="false">U16+U15</f>
        <v>30.7165002993089</v>
      </c>
      <c r="V17" s="32" t="n">
        <f aca="false">V16+V15</f>
        <v>32.4093352963159</v>
      </c>
      <c r="W17" s="32" t="n">
        <f aca="false">W16+W15</f>
        <v>35.0852419433527</v>
      </c>
      <c r="X17" s="32" t="n">
        <f aca="false">X16+X15</f>
        <v>36.7343895239192</v>
      </c>
      <c r="Y17" s="32" t="n">
        <f aca="false">Y16+Y15</f>
        <v>39.36704562868</v>
      </c>
      <c r="Z17" s="32" t="n">
        <f aca="false">Z16+Z15</f>
        <v>40.9733751723932</v>
      </c>
      <c r="AA17" s="32" t="n">
        <f aca="false">AA16+AA15</f>
        <v>43.5636414206692</v>
      </c>
      <c r="AB17" s="32" t="n">
        <f aca="false">AB16+AB15</f>
        <v>46.1280050064626</v>
      </c>
      <c r="AC17" s="32" t="n">
        <f aca="false">AC16+AC15</f>
        <v>49.6667249563979</v>
      </c>
      <c r="AD17" s="32" t="n">
        <f aca="false">AD16+AD15</f>
        <v>52.170057706834</v>
      </c>
      <c r="AE17" s="32" t="n">
        <f aca="false">AE16+AE15</f>
        <v>55.6483571297656</v>
      </c>
      <c r="AF17" s="32" t="n">
        <f aca="false">AF16+AF15</f>
        <v>58.091873558468</v>
      </c>
      <c r="AG17" s="32" t="n">
        <f aca="false">AG16+AG15</f>
        <v>60.5109548228833</v>
      </c>
      <c r="AH17" s="32" t="n">
        <f aca="false">AH16+AH15</f>
        <v>62.9058452746544</v>
      </c>
      <c r="AI17" s="32" t="n">
        <f aca="false">AI16+AI15</f>
        <v>64.2767868219079</v>
      </c>
      <c r="AJ17" s="32" t="n">
        <f aca="false">AJ16+AJ15</f>
        <v>65.6340189536888</v>
      </c>
      <c r="AK17" s="32" t="n">
        <f aca="false">AK16+AK15</f>
        <v>66.9776787641519</v>
      </c>
    </row>
    <row r="18" customFormat="false" ht="15" hidden="false" customHeight="true" outlineLevel="0" collapsed="false">
      <c r="A18" s="25" t="s">
        <v>251</v>
      </c>
      <c r="B18" s="32" t="n">
        <f aca="false">B16+B15*Inputs!$B$26</f>
        <v>0</v>
      </c>
      <c r="C18" s="32" t="n">
        <f aca="false">C16+C15*Inputs!$B$26</f>
        <v>0</v>
      </c>
      <c r="D18" s="32" t="n">
        <f aca="false">D16+D15*Inputs!$B$26</f>
        <v>0.5</v>
      </c>
      <c r="E18" s="32" t="n">
        <f aca="false">E16+E15*Inputs!$B$26</f>
        <v>1.99</v>
      </c>
      <c r="F18" s="32" t="n">
        <f aca="false">F16+F15*Inputs!$B$26</f>
        <v>3.4601</v>
      </c>
      <c r="G18" s="32" t="n">
        <f aca="false">G16+G15*Inputs!$B$26</f>
        <v>4.920499</v>
      </c>
      <c r="H18" s="32" t="n">
        <f aca="false">H16+H15*Inputs!$B$26</f>
        <v>6.36129401</v>
      </c>
      <c r="I18" s="32" t="n">
        <f aca="false">I16+I15*Inputs!$B$26</f>
        <v>7.7926810699</v>
      </c>
      <c r="J18" s="32" t="n">
        <f aca="false">J16+J15*Inputs!$B$26</f>
        <v>9.204754259201</v>
      </c>
      <c r="K18" s="32" t="n">
        <f aca="false">K16+K15*Inputs!$B$26</f>
        <v>10.607706716609</v>
      </c>
      <c r="L18" s="32" t="n">
        <f aca="false">L16+L15*Inputs!$B$26</f>
        <v>11.9916296494429</v>
      </c>
      <c r="M18" s="32" t="n">
        <f aca="false">M16+M15*Inputs!$B$26</f>
        <v>13.3667133529485</v>
      </c>
      <c r="N18" s="32" t="n">
        <f aca="false">N16+N15*Inputs!$B$26</f>
        <v>14.723046219419</v>
      </c>
      <c r="O18" s="32" t="n">
        <f aca="false">O16+O15*Inputs!$B$26</f>
        <v>16.0708157572248</v>
      </c>
      <c r="P18" s="32" t="n">
        <f aca="false">P16+P15*Inputs!$B$26</f>
        <v>17.9001075996525</v>
      </c>
      <c r="Q18" s="32" t="n">
        <f aca="false">Q16+Q15*Inputs!$B$26</f>
        <v>20.211106523656</v>
      </c>
      <c r="R18" s="32" t="n">
        <f aca="false">R16+R15*Inputs!$B$26</f>
        <v>22.4939954584195</v>
      </c>
      <c r="S18" s="32" t="n">
        <f aca="false">S16+S15*Inputs!$B$26</f>
        <v>24.7590555038353</v>
      </c>
      <c r="T18" s="32" t="n">
        <f aca="false">T16+T15*Inputs!$B$26</f>
        <v>26.9964649487969</v>
      </c>
      <c r="U18" s="32" t="n">
        <f aca="false">U16+U15*Inputs!$B$26</f>
        <v>29.2165002993089</v>
      </c>
      <c r="V18" s="32" t="n">
        <f aca="false">V16+V15*Inputs!$B$26</f>
        <v>31.4093352963159</v>
      </c>
      <c r="W18" s="32" t="n">
        <f aca="false">W16+W15*Inputs!$B$26</f>
        <v>33.5852419433527</v>
      </c>
      <c r="X18" s="32" t="n">
        <f aca="false">X16+X15*Inputs!$B$26</f>
        <v>35.7343895239192</v>
      </c>
      <c r="Y18" s="32" t="n">
        <f aca="false">Y16+Y15*Inputs!$B$26</f>
        <v>37.86704562868</v>
      </c>
      <c r="Z18" s="32" t="n">
        <f aca="false">Z16+Z15*Inputs!$B$26</f>
        <v>39.9733751723932</v>
      </c>
      <c r="AA18" s="32" t="n">
        <f aca="false">AA16+AA15*Inputs!$B$26</f>
        <v>42.0636414206692</v>
      </c>
      <c r="AB18" s="32" t="n">
        <f aca="false">AB16+AB15*Inputs!$B$26</f>
        <v>44.6280050064626</v>
      </c>
      <c r="AC18" s="32" t="n">
        <f aca="false">AC16+AC15*Inputs!$B$26</f>
        <v>47.6667249563979</v>
      </c>
      <c r="AD18" s="32" t="n">
        <f aca="false">AD16+AD15*Inputs!$B$26</f>
        <v>50.670057706834</v>
      </c>
      <c r="AE18" s="32" t="n">
        <f aca="false">AE16+AE15*Inputs!$B$26</f>
        <v>53.6483571297656</v>
      </c>
      <c r="AF18" s="32" t="n">
        <f aca="false">AF16+AF15*Inputs!$B$26</f>
        <v>56.591873558468</v>
      </c>
      <c r="AG18" s="32" t="n">
        <f aca="false">AG16+AG15*Inputs!$B$26</f>
        <v>59.0109548228833</v>
      </c>
      <c r="AH18" s="32" t="n">
        <f aca="false">AH16+AH15*Inputs!$B$26</f>
        <v>61.4058452746544</v>
      </c>
      <c r="AI18" s="32" t="n">
        <f aca="false">AI16+AI15*Inputs!$B$26</f>
        <v>63.2767868219079</v>
      </c>
      <c r="AJ18" s="32" t="n">
        <f aca="false">AJ16+AJ15*Inputs!$B$26</f>
        <v>64.6340189536888</v>
      </c>
      <c r="AK18" s="32" t="n">
        <f aca="false">AK16+AK15*Inputs!$B$26</f>
        <v>65.9776787641519</v>
      </c>
    </row>
    <row r="19" customFormat="false" ht="15" hidden="false" customHeight="true" outlineLevel="0" collapsed="false">
      <c r="A19" s="25" t="s">
        <v>252</v>
      </c>
      <c r="B19" s="32" t="n">
        <f aca="false">B17</f>
        <v>0</v>
      </c>
      <c r="C19" s="32" t="n">
        <f aca="false">C17</f>
        <v>0</v>
      </c>
      <c r="D19" s="32" t="n">
        <f aca="false">D17</f>
        <v>1</v>
      </c>
      <c r="E19" s="32" t="n">
        <f aca="false">E17</f>
        <v>2.99</v>
      </c>
      <c r="F19" s="32" t="n">
        <f aca="false">F17</f>
        <v>3.9601</v>
      </c>
      <c r="G19" s="32" t="n">
        <f aca="false">G17</f>
        <v>5.920499</v>
      </c>
      <c r="H19" s="32" t="n">
        <f aca="false">H17</f>
        <v>6.86129401</v>
      </c>
      <c r="I19" s="32" t="n">
        <f aca="false">I17</f>
        <v>8.7926810699</v>
      </c>
      <c r="J19" s="32" t="n">
        <f aca="false">J17</f>
        <v>9.704754259201</v>
      </c>
      <c r="K19" s="32" t="n">
        <f aca="false">K17</f>
        <v>11.607706716609</v>
      </c>
      <c r="L19" s="32" t="n">
        <f aca="false">L17</f>
        <v>12.4916296494429</v>
      </c>
      <c r="M19" s="32" t="n">
        <f aca="false">M17</f>
        <v>14.3667133529485</v>
      </c>
      <c r="N19" s="32" t="n">
        <f aca="false">N17</f>
        <v>15.223046219419</v>
      </c>
      <c r="O19" s="32" t="n">
        <f aca="false">O17</f>
        <v>17.0708157572248</v>
      </c>
      <c r="P19" s="32" t="n">
        <f aca="false">P17</f>
        <v>18.9001075996525</v>
      </c>
      <c r="Q19" s="32" t="n">
        <f aca="false">Q17</f>
        <v>21.711106523656</v>
      </c>
      <c r="R19" s="32" t="n">
        <f aca="false">R17</f>
        <v>23.4939954584195</v>
      </c>
      <c r="S19" s="32" t="n">
        <f aca="false">S17</f>
        <v>26.2590555038353</v>
      </c>
      <c r="T19" s="32" t="n">
        <f aca="false">T17</f>
        <v>27.9964649487969</v>
      </c>
      <c r="U19" s="32" t="n">
        <f aca="false">U17</f>
        <v>30.7165002993089</v>
      </c>
      <c r="V19" s="32" t="n">
        <f aca="false">V17</f>
        <v>32.4093352963159</v>
      </c>
      <c r="W19" s="32" t="n">
        <f aca="false">W17</f>
        <v>35.0852419433527</v>
      </c>
      <c r="X19" s="32" t="n">
        <f aca="false">X17</f>
        <v>36.7343895239192</v>
      </c>
      <c r="Y19" s="32" t="n">
        <f aca="false">Y17</f>
        <v>39.36704562868</v>
      </c>
      <c r="Z19" s="32" t="n">
        <f aca="false">Z17</f>
        <v>40.9733751723932</v>
      </c>
      <c r="AA19" s="32" t="n">
        <f aca="false">AA17</f>
        <v>43.5636414206692</v>
      </c>
      <c r="AB19" s="32" t="n">
        <f aca="false">AB17</f>
        <v>46.1280050064626</v>
      </c>
      <c r="AC19" s="32" t="n">
        <f aca="false">AC17</f>
        <v>49.6667249563979</v>
      </c>
      <c r="AD19" s="32" t="n">
        <f aca="false">AD17</f>
        <v>52.170057706834</v>
      </c>
      <c r="AE19" s="32" t="n">
        <f aca="false">AE17</f>
        <v>55.6483571297656</v>
      </c>
      <c r="AF19" s="32" t="n">
        <f aca="false">AF17</f>
        <v>58.091873558468</v>
      </c>
      <c r="AG19" s="32" t="n">
        <f aca="false">AG17</f>
        <v>60.5109548228833</v>
      </c>
      <c r="AH19" s="32" t="n">
        <f aca="false">AH17</f>
        <v>62.9058452746544</v>
      </c>
      <c r="AI19" s="32" t="n">
        <f aca="false">AI17</f>
        <v>64.2767868219079</v>
      </c>
      <c r="AJ19" s="32" t="n">
        <f aca="false">AJ17</f>
        <v>65.6340189536888</v>
      </c>
      <c r="AK19" s="32" t="n">
        <f aca="false">AK17</f>
        <v>66.9776787641519</v>
      </c>
    </row>
    <row r="20" customFormat="false" ht="15" hidden="false" customHeight="true" outlineLevel="0" collapsed="false">
      <c r="A20" s="25" t="s">
        <v>253</v>
      </c>
      <c r="B20" s="32" t="n">
        <f aca="false">B19*(Cases!$C$18+2*Cases!$C$19+Cases!$C$20)</f>
        <v>0</v>
      </c>
      <c r="C20" s="32" t="n">
        <f aca="false">C19*(Cases!$C$18+2*Cases!$C$19+Cases!$C$20)</f>
        <v>0</v>
      </c>
      <c r="D20" s="32" t="n">
        <f aca="false">D19*(Cases!$C$18+2*Cases!$C$19+Cases!$C$20)</f>
        <v>1.2</v>
      </c>
      <c r="E20" s="32" t="n">
        <f aca="false">E19*(Cases!$C$18+2*Cases!$C$19+Cases!$C$20)</f>
        <v>3.588</v>
      </c>
      <c r="F20" s="32" t="n">
        <f aca="false">F19*(Cases!$C$18+2*Cases!$C$19+Cases!$C$20)</f>
        <v>4.75212</v>
      </c>
      <c r="G20" s="32" t="n">
        <f aca="false">G19*(Cases!$C$18+2*Cases!$C$19+Cases!$C$20)</f>
        <v>7.1045988</v>
      </c>
      <c r="H20" s="32" t="n">
        <f aca="false">H19*(Cases!$C$18+2*Cases!$C$19+Cases!$C$20)</f>
        <v>8.233552812</v>
      </c>
      <c r="I20" s="32" t="n">
        <f aca="false">I19*(Cases!$C$18+2*Cases!$C$19+Cases!$C$20)</f>
        <v>10.55121728388</v>
      </c>
      <c r="J20" s="32" t="n">
        <f aca="false">J19*(Cases!$C$18+2*Cases!$C$19+Cases!$C$20)</f>
        <v>11.6457051110412</v>
      </c>
      <c r="K20" s="32" t="n">
        <f aca="false">K19*(Cases!$C$18+2*Cases!$C$19+Cases!$C$20)</f>
        <v>13.9292480599308</v>
      </c>
      <c r="L20" s="32" t="n">
        <f aca="false">L19*(Cases!$C$18+2*Cases!$C$19+Cases!$C$20)</f>
        <v>14.9899555793315</v>
      </c>
      <c r="M20" s="32" t="n">
        <f aca="false">M19*(Cases!$C$18+2*Cases!$C$19+Cases!$C$20)</f>
        <v>17.2400560235382</v>
      </c>
      <c r="N20" s="32" t="n">
        <f aca="false">N19*(Cases!$C$18+2*Cases!$C$19+Cases!$C$20)</f>
        <v>18.2676554633028</v>
      </c>
      <c r="O20" s="32" t="n">
        <f aca="false">O19*(Cases!$C$18+2*Cases!$C$19+Cases!$C$20)</f>
        <v>20.4849789086698</v>
      </c>
      <c r="P20" s="32" t="n">
        <f aca="false">P19*(Cases!$C$18+2*Cases!$C$19+Cases!$C$20)</f>
        <v>22.6801291195831</v>
      </c>
      <c r="Q20" s="32" t="n">
        <f aca="false">Q19*(Cases!$C$18+2*Cases!$C$19+Cases!$C$20)</f>
        <v>26.0533278283872</v>
      </c>
      <c r="R20" s="32" t="n">
        <f aca="false">R19*(Cases!$C$18+2*Cases!$C$19+Cases!$C$20)</f>
        <v>28.1927945501034</v>
      </c>
      <c r="S20" s="32" t="n">
        <f aca="false">S19*(Cases!$C$18+2*Cases!$C$19+Cases!$C$20)</f>
        <v>31.5108666046023</v>
      </c>
      <c r="T20" s="32" t="n">
        <f aca="false">T19*(Cases!$C$18+2*Cases!$C$19+Cases!$C$20)</f>
        <v>33.5957579385563</v>
      </c>
      <c r="U20" s="32" t="n">
        <f aca="false">U19*(Cases!$C$18+2*Cases!$C$19+Cases!$C$20)</f>
        <v>36.8598003591707</v>
      </c>
      <c r="V20" s="32" t="n">
        <f aca="false">V19*(Cases!$C$18+2*Cases!$C$19+Cases!$C$20)</f>
        <v>38.891202355579</v>
      </c>
      <c r="W20" s="32" t="n">
        <f aca="false">W19*(Cases!$C$18+2*Cases!$C$19+Cases!$C$20)</f>
        <v>42.1022903320232</v>
      </c>
      <c r="X20" s="32" t="n">
        <f aca="false">X19*(Cases!$C$18+2*Cases!$C$19+Cases!$C$20)</f>
        <v>44.081267428703</v>
      </c>
      <c r="Y20" s="32" t="n">
        <f aca="false">Y19*(Cases!$C$18+2*Cases!$C$19+Cases!$C$20)</f>
        <v>47.240454754416</v>
      </c>
      <c r="Z20" s="32" t="n">
        <f aca="false">Z19*(Cases!$C$18+2*Cases!$C$19+Cases!$C$20)</f>
        <v>49.1680502068718</v>
      </c>
      <c r="AA20" s="32" t="n">
        <f aca="false">AA19*(Cases!$C$18+2*Cases!$C$19+Cases!$C$20)</f>
        <v>52.2763697048031</v>
      </c>
      <c r="AB20" s="32" t="n">
        <f aca="false">AB19*(Cases!$C$18+2*Cases!$C$19+Cases!$C$20)</f>
        <v>55.3536060077551</v>
      </c>
      <c r="AC20" s="32" t="n">
        <f aca="false">AC19*(Cases!$C$18+2*Cases!$C$19+Cases!$C$20)</f>
        <v>59.6000699476775</v>
      </c>
      <c r="AD20" s="32" t="n">
        <f aca="false">AD19*(Cases!$C$18+2*Cases!$C$19+Cases!$C$20)</f>
        <v>62.6040692482008</v>
      </c>
      <c r="AE20" s="32" t="n">
        <f aca="false">AE19*(Cases!$C$18+2*Cases!$C$19+Cases!$C$20)</f>
        <v>66.7780285557188</v>
      </c>
      <c r="AF20" s="32" t="n">
        <f aca="false">AF19*(Cases!$C$18+2*Cases!$C$19+Cases!$C$20)</f>
        <v>69.7102482701616</v>
      </c>
      <c r="AG20" s="32" t="n">
        <f aca="false">AG19*(Cases!$C$18+2*Cases!$C$19+Cases!$C$20)</f>
        <v>72.6131457874599</v>
      </c>
      <c r="AH20" s="32" t="n">
        <f aca="false">AH19*(Cases!$C$18+2*Cases!$C$19+Cases!$C$20)</f>
        <v>75.4870143295854</v>
      </c>
      <c r="AI20" s="32" t="n">
        <f aca="false">AI19*(Cases!$C$18+2*Cases!$C$19+Cases!$C$20)</f>
        <v>77.1321441862895</v>
      </c>
      <c r="AJ20" s="32" t="n">
        <f aca="false">AJ19*(Cases!$C$18+2*Cases!$C$19+Cases!$C$20)</f>
        <v>78.7608227444266</v>
      </c>
      <c r="AK20" s="32" t="n">
        <f aca="false">AK19*(Cases!$C$18+2*Cases!$C$19+Cases!$C$20)</f>
        <v>80.3732145169823</v>
      </c>
    </row>
    <row r="21" customFormat="false" ht="15" hidden="false" customHeight="true" outlineLevel="0" collapsed="false">
      <c r="A21" s="25" t="s">
        <v>254</v>
      </c>
      <c r="B21" s="30" t="n">
        <f aca="false">(Cases!$C$18*Offers!$B$6+Cases!$C$19*Offers!$B$7+Cases!$C$20*Offers!$B$8)*Cases!$C$16</f>
        <v>1349.73</v>
      </c>
      <c r="C21" s="30" t="n">
        <f aca="false">(Cases!$C$18*Offers!$B$6+Cases!$C$19*Offers!$B$7+Cases!$C$20*Offers!$B$8)*Cases!$C$16</f>
        <v>1349.73</v>
      </c>
      <c r="D21" s="30" t="n">
        <f aca="false">(Cases!$C$18*Offers!$B$6+Cases!$C$19*Offers!$B$7+Cases!$C$20*Offers!$B$8)*Cases!$C$16</f>
        <v>1349.73</v>
      </c>
      <c r="E21" s="30" t="n">
        <f aca="false">(Cases!$C$18*Offers!$B$6+Cases!$C$19*Offers!$B$7+Cases!$C$20*Offers!$B$8)*Cases!$C$16</f>
        <v>1349.73</v>
      </c>
      <c r="F21" s="30" t="n">
        <f aca="false">(Cases!$C$18*Offers!$B$6+Cases!$C$19*Offers!$B$7+Cases!$C$20*Offers!$B$8)*Cases!$C$16</f>
        <v>1349.73</v>
      </c>
      <c r="G21" s="30" t="n">
        <f aca="false">(Cases!$C$18*Offers!$B$6+Cases!$C$19*Offers!$B$7+Cases!$C$20*Offers!$B$8)*Cases!$C$16</f>
        <v>1349.73</v>
      </c>
      <c r="H21" s="30" t="n">
        <f aca="false">(Cases!$C$18*Offers!$B$6+Cases!$C$19*Offers!$B$7+Cases!$C$20*Offers!$B$8)*Cases!$C$16</f>
        <v>1349.73</v>
      </c>
      <c r="I21" s="30" t="n">
        <f aca="false">(Cases!$C$18*Offers!$B$6+Cases!$C$19*Offers!$B$7+Cases!$C$20*Offers!$B$8)*Cases!$C$16</f>
        <v>1349.73</v>
      </c>
      <c r="J21" s="30" t="n">
        <f aca="false">(Cases!$C$18*Offers!$B$6+Cases!$C$19*Offers!$B$7+Cases!$C$20*Offers!$B$8)*Cases!$C$16</f>
        <v>1349.73</v>
      </c>
      <c r="K21" s="30" t="n">
        <f aca="false">(Cases!$C$18*Offers!$B$6+Cases!$C$19*Offers!$B$7+Cases!$C$20*Offers!$B$8)*Cases!$C$16</f>
        <v>1349.73</v>
      </c>
      <c r="L21" s="30" t="n">
        <f aca="false">(Cases!$C$18*Offers!$B$6+Cases!$C$19*Offers!$B$7+Cases!$C$20*Offers!$B$8)*Cases!$C$16</f>
        <v>1349.73</v>
      </c>
      <c r="M21" s="30" t="n">
        <f aca="false">(Cases!$C$18*Offers!$B$6+Cases!$C$19*Offers!$B$7+Cases!$C$20*Offers!$B$8)*Cases!$C$16</f>
        <v>1349.73</v>
      </c>
      <c r="N21" s="30" t="n">
        <f aca="false">(Cases!$C$18*Offers!$B$6+Cases!$C$19*Offers!$B$7+Cases!$C$20*Offers!$B$8)*Cases!$C$16</f>
        <v>1349.73</v>
      </c>
      <c r="O21" s="30" t="n">
        <f aca="false">(Cases!$C$18*Offers!$B$6+Cases!$C$19*Offers!$B$7+Cases!$C$20*Offers!$B$8)*Cases!$C$16</f>
        <v>1349.73</v>
      </c>
      <c r="P21" s="30" t="n">
        <f aca="false">(Cases!$C$18*Offers!$B$6+Cases!$C$19*Offers!$B$7+Cases!$C$20*Offers!$B$8)*Cases!$C$16</f>
        <v>1349.73</v>
      </c>
      <c r="Q21" s="30" t="n">
        <f aca="false">(Cases!$C$18*Offers!$B$6+Cases!$C$19*Offers!$B$7+Cases!$C$20*Offers!$B$8)*Cases!$C$16</f>
        <v>1349.73</v>
      </c>
      <c r="R21" s="30" t="n">
        <f aca="false">(Cases!$C$18*Offers!$B$6+Cases!$C$19*Offers!$B$7+Cases!$C$20*Offers!$B$8)*Cases!$C$16</f>
        <v>1349.73</v>
      </c>
      <c r="S21" s="30" t="n">
        <f aca="false">(Cases!$C$18*Offers!$B$6+Cases!$C$19*Offers!$B$7+Cases!$C$20*Offers!$B$8)*Cases!$C$16</f>
        <v>1349.73</v>
      </c>
      <c r="T21" s="30" t="n">
        <f aca="false">(Cases!$C$18*Offers!$B$6+Cases!$C$19*Offers!$B$7+Cases!$C$20*Offers!$B$8)*Cases!$C$16</f>
        <v>1349.73</v>
      </c>
      <c r="U21" s="30" t="n">
        <f aca="false">(Cases!$C$18*Offers!$B$6+Cases!$C$19*Offers!$B$7+Cases!$C$20*Offers!$B$8)*Cases!$C$16</f>
        <v>1349.73</v>
      </c>
      <c r="V21" s="30" t="n">
        <f aca="false">(Cases!$C$18*Offers!$B$6+Cases!$C$19*Offers!$B$7+Cases!$C$20*Offers!$B$8)*Cases!$C$16</f>
        <v>1349.73</v>
      </c>
      <c r="W21" s="30" t="n">
        <f aca="false">(Cases!$C$18*Offers!$B$6+Cases!$C$19*Offers!$B$7+Cases!$C$20*Offers!$B$8)*Cases!$C$16</f>
        <v>1349.73</v>
      </c>
      <c r="X21" s="30" t="n">
        <f aca="false">(Cases!$C$18*Offers!$B$6+Cases!$C$19*Offers!$B$7+Cases!$C$20*Offers!$B$8)*Cases!$C$16</f>
        <v>1349.73</v>
      </c>
      <c r="Y21" s="30" t="n">
        <f aca="false">(Cases!$C$18*Offers!$B$6+Cases!$C$19*Offers!$B$7+Cases!$C$20*Offers!$B$8)*Cases!$C$16</f>
        <v>1349.73</v>
      </c>
      <c r="Z21" s="30" t="n">
        <f aca="false">(Cases!$C$18*Offers!$B$6+Cases!$C$19*Offers!$B$7+Cases!$C$20*Offers!$B$8)*Cases!$C$16</f>
        <v>1349.73</v>
      </c>
      <c r="AA21" s="30" t="n">
        <f aca="false">(Cases!$C$18*Offers!$B$6+Cases!$C$19*Offers!$B$7+Cases!$C$20*Offers!$B$8)*Cases!$C$16</f>
        <v>1349.73</v>
      </c>
      <c r="AB21" s="30" t="n">
        <f aca="false">(Cases!$C$18*Offers!$B$6+Cases!$C$19*Offers!$B$7+Cases!$C$20*Offers!$B$8)*Cases!$C$16</f>
        <v>1349.73</v>
      </c>
      <c r="AC21" s="30" t="n">
        <f aca="false">(Cases!$C$18*Offers!$B$6+Cases!$C$19*Offers!$B$7+Cases!$C$20*Offers!$B$8)*Cases!$C$16</f>
        <v>1349.73</v>
      </c>
      <c r="AD21" s="30" t="n">
        <f aca="false">(Cases!$C$18*Offers!$B$6+Cases!$C$19*Offers!$B$7+Cases!$C$20*Offers!$B$8)*Cases!$C$16</f>
        <v>1349.73</v>
      </c>
      <c r="AE21" s="30" t="n">
        <f aca="false">(Cases!$C$18*Offers!$B$6+Cases!$C$19*Offers!$B$7+Cases!$C$20*Offers!$B$8)*Cases!$C$16</f>
        <v>1349.73</v>
      </c>
      <c r="AF21" s="30" t="n">
        <f aca="false">(Cases!$C$18*Offers!$B$6+Cases!$C$19*Offers!$B$7+Cases!$C$20*Offers!$B$8)*Cases!$C$16</f>
        <v>1349.73</v>
      </c>
      <c r="AG21" s="30" t="n">
        <f aca="false">(Cases!$C$18*Offers!$B$6+Cases!$C$19*Offers!$B$7+Cases!$C$20*Offers!$B$8)*Cases!$C$16</f>
        <v>1349.73</v>
      </c>
      <c r="AH21" s="30" t="n">
        <f aca="false">(Cases!$C$18*Offers!$B$6+Cases!$C$19*Offers!$B$7+Cases!$C$20*Offers!$B$8)*Cases!$C$16</f>
        <v>1349.73</v>
      </c>
      <c r="AI21" s="30" t="n">
        <f aca="false">(Cases!$C$18*Offers!$B$6+Cases!$C$19*Offers!$B$7+Cases!$C$20*Offers!$B$8)*Cases!$C$16</f>
        <v>1349.73</v>
      </c>
      <c r="AJ21" s="30" t="n">
        <f aca="false">(Cases!$C$18*Offers!$B$6+Cases!$C$19*Offers!$B$7+Cases!$C$20*Offers!$B$8)*Cases!$C$16</f>
        <v>1349.73</v>
      </c>
      <c r="AK21" s="30" t="n">
        <f aca="false">(Cases!$C$18*Offers!$B$6+Cases!$C$19*Offers!$B$7+Cases!$C$20*Offers!$B$8)*Cases!$C$16</f>
        <v>1349.73</v>
      </c>
    </row>
    <row r="22" customFormat="false" ht="15" hidden="false" customHeight="true" outlineLevel="0" collapsed="false">
      <c r="A22" s="25" t="s">
        <v>255</v>
      </c>
      <c r="B22" s="30" t="n">
        <f aca="false">Cases!$C$21*Offers!$B$9*Cases!$C$16</f>
        <v>900</v>
      </c>
      <c r="C22" s="30" t="n">
        <f aca="false">Cases!$C$21*Offers!$B$9*Cases!$C$16</f>
        <v>900</v>
      </c>
      <c r="D22" s="30" t="n">
        <f aca="false">Cases!$C$21*Offers!$B$9*Cases!$C$16</f>
        <v>900</v>
      </c>
      <c r="E22" s="30" t="n">
        <f aca="false">Cases!$C$21*Offers!$B$9*Cases!$C$16</f>
        <v>900</v>
      </c>
      <c r="F22" s="30" t="n">
        <f aca="false">Cases!$C$21*Offers!$B$9*Cases!$C$16</f>
        <v>900</v>
      </c>
      <c r="G22" s="30" t="n">
        <f aca="false">Cases!$C$21*Offers!$B$9*Cases!$C$16</f>
        <v>900</v>
      </c>
      <c r="H22" s="30" t="n">
        <f aca="false">Cases!$C$21*Offers!$B$9*Cases!$C$16</f>
        <v>900</v>
      </c>
      <c r="I22" s="30" t="n">
        <f aca="false">Cases!$C$21*Offers!$B$9*Cases!$C$16</f>
        <v>900</v>
      </c>
      <c r="J22" s="30" t="n">
        <f aca="false">Cases!$C$21*Offers!$B$9*Cases!$C$16</f>
        <v>900</v>
      </c>
      <c r="K22" s="30" t="n">
        <f aca="false">Cases!$C$21*Offers!$B$9*Cases!$C$16</f>
        <v>900</v>
      </c>
      <c r="L22" s="30" t="n">
        <f aca="false">Cases!$C$21*Offers!$B$9*Cases!$C$16</f>
        <v>900</v>
      </c>
      <c r="M22" s="30" t="n">
        <f aca="false">Cases!$C$21*Offers!$B$9*Cases!$C$16</f>
        <v>900</v>
      </c>
      <c r="N22" s="30" t="n">
        <f aca="false">Cases!$C$21*Offers!$B$9*Cases!$C$16</f>
        <v>900</v>
      </c>
      <c r="O22" s="30" t="n">
        <f aca="false">Cases!$C$21*Offers!$B$9*Cases!$C$16</f>
        <v>900</v>
      </c>
      <c r="P22" s="30" t="n">
        <f aca="false">Cases!$C$21*Offers!$B$9*Cases!$C$16</f>
        <v>900</v>
      </c>
      <c r="Q22" s="30" t="n">
        <f aca="false">Cases!$C$21*Offers!$B$9*Cases!$C$16</f>
        <v>900</v>
      </c>
      <c r="R22" s="30" t="n">
        <f aca="false">Cases!$C$21*Offers!$B$9*Cases!$C$16</f>
        <v>900</v>
      </c>
      <c r="S22" s="30" t="n">
        <f aca="false">Cases!$C$21*Offers!$B$9*Cases!$C$16</f>
        <v>900</v>
      </c>
      <c r="T22" s="30" t="n">
        <f aca="false">Cases!$C$21*Offers!$B$9*Cases!$C$16</f>
        <v>900</v>
      </c>
      <c r="U22" s="30" t="n">
        <f aca="false">Cases!$C$21*Offers!$B$9*Cases!$C$16</f>
        <v>900</v>
      </c>
      <c r="V22" s="30" t="n">
        <f aca="false">Cases!$C$21*Offers!$B$9*Cases!$C$16</f>
        <v>900</v>
      </c>
      <c r="W22" s="30" t="n">
        <f aca="false">Cases!$C$21*Offers!$B$9*Cases!$C$16</f>
        <v>900</v>
      </c>
      <c r="X22" s="30" t="n">
        <f aca="false">Cases!$C$21*Offers!$B$9*Cases!$C$16</f>
        <v>900</v>
      </c>
      <c r="Y22" s="30" t="n">
        <f aca="false">Cases!$C$21*Offers!$B$9*Cases!$C$16</f>
        <v>900</v>
      </c>
      <c r="Z22" s="30" t="n">
        <f aca="false">Cases!$C$21*Offers!$B$9*Cases!$C$16</f>
        <v>900</v>
      </c>
      <c r="AA22" s="30" t="n">
        <f aca="false">Cases!$C$21*Offers!$B$9*Cases!$C$16</f>
        <v>900</v>
      </c>
      <c r="AB22" s="30" t="n">
        <f aca="false">Cases!$C$21*Offers!$B$9*Cases!$C$16</f>
        <v>900</v>
      </c>
      <c r="AC22" s="30" t="n">
        <f aca="false">Cases!$C$21*Offers!$B$9*Cases!$C$16</f>
        <v>900</v>
      </c>
      <c r="AD22" s="30" t="n">
        <f aca="false">Cases!$C$21*Offers!$B$9*Cases!$C$16</f>
        <v>900</v>
      </c>
      <c r="AE22" s="30" t="n">
        <f aca="false">Cases!$C$21*Offers!$B$9*Cases!$C$16</f>
        <v>900</v>
      </c>
      <c r="AF22" s="30" t="n">
        <f aca="false">Cases!$C$21*Offers!$B$9*Cases!$C$16</f>
        <v>900</v>
      </c>
      <c r="AG22" s="30" t="n">
        <f aca="false">Cases!$C$21*Offers!$B$9*Cases!$C$16</f>
        <v>900</v>
      </c>
      <c r="AH22" s="30" t="n">
        <f aca="false">Cases!$C$21*Offers!$B$9*Cases!$C$16</f>
        <v>900</v>
      </c>
      <c r="AI22" s="30" t="n">
        <f aca="false">Cases!$C$21*Offers!$B$9*Cases!$C$16</f>
        <v>900</v>
      </c>
      <c r="AJ22" s="30" t="n">
        <f aca="false">Cases!$C$21*Offers!$B$9*Cases!$C$16</f>
        <v>900</v>
      </c>
      <c r="AK22" s="30" t="n">
        <f aca="false">Cases!$C$21*Offers!$B$9*Cases!$C$16</f>
        <v>900</v>
      </c>
    </row>
    <row r="23" customFormat="false" ht="15" hidden="false" customHeight="true" outlineLevel="0" collapsed="false">
      <c r="A23" s="25" t="s">
        <v>256</v>
      </c>
      <c r="B23" s="32" t="n">
        <f aca="false">Cases!$C$18*Offers!$D$6+Cases!$C$19*Offers!$D$7+Cases!$C$20*Offers!$D$8+Cases!$C$24+Cases!$C$21*Offers!$D$9</f>
        <v>7.9</v>
      </c>
      <c r="C23" s="32" t="n">
        <f aca="false">Cases!$C$18*Offers!$D$6+Cases!$C$19*Offers!$D$7+Cases!$C$20*Offers!$D$8+Cases!$C$24+Cases!$C$21*Offers!$D$9</f>
        <v>7.9</v>
      </c>
      <c r="D23" s="32" t="n">
        <f aca="false">Cases!$C$18*Offers!$D$6+Cases!$C$19*Offers!$D$7+Cases!$C$20*Offers!$D$8+Cases!$C$24+Cases!$C$21*Offers!$D$9</f>
        <v>7.9</v>
      </c>
      <c r="E23" s="32" t="n">
        <f aca="false">Cases!$C$18*Offers!$D$6+Cases!$C$19*Offers!$D$7+Cases!$C$20*Offers!$D$8+Cases!$C$24+Cases!$C$21*Offers!$D$9</f>
        <v>7.9</v>
      </c>
      <c r="F23" s="32" t="n">
        <f aca="false">Cases!$C$18*Offers!$D$6+Cases!$C$19*Offers!$D$7+Cases!$C$20*Offers!$D$8+Cases!$C$24+Cases!$C$21*Offers!$D$9</f>
        <v>7.9</v>
      </c>
      <c r="G23" s="32" t="n">
        <f aca="false">Cases!$C$18*Offers!$D$6+Cases!$C$19*Offers!$D$7+Cases!$C$20*Offers!$D$8+Cases!$C$24+Cases!$C$21*Offers!$D$9</f>
        <v>7.9</v>
      </c>
      <c r="H23" s="32" t="n">
        <f aca="false">Cases!$C$18*Offers!$D$6+Cases!$C$19*Offers!$D$7+Cases!$C$20*Offers!$D$8+Cases!$C$24+Cases!$C$21*Offers!$D$9</f>
        <v>7.9</v>
      </c>
      <c r="I23" s="32" t="n">
        <f aca="false">Cases!$C$18*Offers!$D$6+Cases!$C$19*Offers!$D$7+Cases!$C$20*Offers!$D$8+Cases!$C$24+Cases!$C$21*Offers!$D$9</f>
        <v>7.9</v>
      </c>
      <c r="J23" s="32" t="n">
        <f aca="false">Cases!$C$18*Offers!$D$6+Cases!$C$19*Offers!$D$7+Cases!$C$20*Offers!$D$8+Cases!$C$24+Cases!$C$21*Offers!$D$9</f>
        <v>7.9</v>
      </c>
      <c r="K23" s="32" t="n">
        <f aca="false">Cases!$C$18*Offers!$D$6+Cases!$C$19*Offers!$D$7+Cases!$C$20*Offers!$D$8+Cases!$C$24+Cases!$C$21*Offers!$D$9</f>
        <v>7.9</v>
      </c>
      <c r="L23" s="32" t="n">
        <f aca="false">Cases!$C$18*Offers!$D$6+Cases!$C$19*Offers!$D$7+Cases!$C$20*Offers!$D$8+Cases!$C$24+Cases!$C$21*Offers!$D$9</f>
        <v>7.9</v>
      </c>
      <c r="M23" s="32" t="n">
        <f aca="false">Cases!$C$18*Offers!$D$6+Cases!$C$19*Offers!$D$7+Cases!$C$20*Offers!$D$8+Cases!$C$24+Cases!$C$21*Offers!$D$9</f>
        <v>7.9</v>
      </c>
      <c r="N23" s="32" t="n">
        <f aca="false">Cases!$C$18*Offers!$D$6+Cases!$C$19*Offers!$D$7+Cases!$C$20*Offers!$D$8+Cases!$C$24+Cases!$C$21*Offers!$D$9</f>
        <v>7.9</v>
      </c>
      <c r="O23" s="32" t="n">
        <f aca="false">Cases!$C$18*Offers!$D$6+Cases!$C$19*Offers!$D$7+Cases!$C$20*Offers!$D$8+Cases!$C$24+Cases!$C$21*Offers!$D$9</f>
        <v>7.9</v>
      </c>
      <c r="P23" s="32" t="n">
        <f aca="false">Cases!$C$18*Offers!$D$6+Cases!$C$19*Offers!$D$7+Cases!$C$20*Offers!$D$8+Cases!$C$24+Cases!$C$21*Offers!$D$9</f>
        <v>7.9</v>
      </c>
      <c r="Q23" s="32" t="n">
        <f aca="false">Cases!$C$18*Offers!$D$6+Cases!$C$19*Offers!$D$7+Cases!$C$20*Offers!$D$8+Cases!$C$24+Cases!$C$21*Offers!$D$9</f>
        <v>7.9</v>
      </c>
      <c r="R23" s="32" t="n">
        <f aca="false">Cases!$C$18*Offers!$D$6+Cases!$C$19*Offers!$D$7+Cases!$C$20*Offers!$D$8+Cases!$C$24+Cases!$C$21*Offers!$D$9</f>
        <v>7.9</v>
      </c>
      <c r="S23" s="32" t="n">
        <f aca="false">Cases!$C$18*Offers!$D$6+Cases!$C$19*Offers!$D$7+Cases!$C$20*Offers!$D$8+Cases!$C$24+Cases!$C$21*Offers!$D$9</f>
        <v>7.9</v>
      </c>
      <c r="T23" s="32" t="n">
        <f aca="false">Cases!$C$18*Offers!$D$6+Cases!$C$19*Offers!$D$7+Cases!$C$20*Offers!$D$8+Cases!$C$24+Cases!$C$21*Offers!$D$9</f>
        <v>7.9</v>
      </c>
      <c r="U23" s="32" t="n">
        <f aca="false">Cases!$C$18*Offers!$D$6+Cases!$C$19*Offers!$D$7+Cases!$C$20*Offers!$D$8+Cases!$C$24+Cases!$C$21*Offers!$D$9</f>
        <v>7.9</v>
      </c>
      <c r="V23" s="32" t="n">
        <f aca="false">Cases!$C$18*Offers!$D$6+Cases!$C$19*Offers!$D$7+Cases!$C$20*Offers!$D$8+Cases!$C$24+Cases!$C$21*Offers!$D$9</f>
        <v>7.9</v>
      </c>
      <c r="W23" s="32" t="n">
        <f aca="false">Cases!$C$18*Offers!$D$6+Cases!$C$19*Offers!$D$7+Cases!$C$20*Offers!$D$8+Cases!$C$24+Cases!$C$21*Offers!$D$9</f>
        <v>7.9</v>
      </c>
      <c r="X23" s="32" t="n">
        <f aca="false">Cases!$C$18*Offers!$D$6+Cases!$C$19*Offers!$D$7+Cases!$C$20*Offers!$D$8+Cases!$C$24+Cases!$C$21*Offers!$D$9</f>
        <v>7.9</v>
      </c>
      <c r="Y23" s="32" t="n">
        <f aca="false">Cases!$C$18*Offers!$D$6+Cases!$C$19*Offers!$D$7+Cases!$C$20*Offers!$D$8+Cases!$C$24+Cases!$C$21*Offers!$D$9</f>
        <v>7.9</v>
      </c>
      <c r="Z23" s="32" t="n">
        <f aca="false">Cases!$C$18*Offers!$D$6+Cases!$C$19*Offers!$D$7+Cases!$C$20*Offers!$D$8+Cases!$C$24+Cases!$C$21*Offers!$D$9</f>
        <v>7.9</v>
      </c>
      <c r="AA23" s="32" t="n">
        <f aca="false">Cases!$C$18*Offers!$D$6+Cases!$C$19*Offers!$D$7+Cases!$C$20*Offers!$D$8+Cases!$C$24+Cases!$C$21*Offers!$D$9</f>
        <v>7.9</v>
      </c>
      <c r="AB23" s="32" t="n">
        <f aca="false">Cases!$C$18*Offers!$D$6+Cases!$C$19*Offers!$D$7+Cases!$C$20*Offers!$D$8+Cases!$C$24+Cases!$C$21*Offers!$D$9</f>
        <v>7.9</v>
      </c>
      <c r="AC23" s="32" t="n">
        <f aca="false">Cases!$C$18*Offers!$D$6+Cases!$C$19*Offers!$D$7+Cases!$C$20*Offers!$D$8+Cases!$C$24+Cases!$C$21*Offers!$D$9</f>
        <v>7.9</v>
      </c>
      <c r="AD23" s="32" t="n">
        <f aca="false">Cases!$C$18*Offers!$D$6+Cases!$C$19*Offers!$D$7+Cases!$C$20*Offers!$D$8+Cases!$C$24+Cases!$C$21*Offers!$D$9</f>
        <v>7.9</v>
      </c>
      <c r="AE23" s="32" t="n">
        <f aca="false">Cases!$C$18*Offers!$D$6+Cases!$C$19*Offers!$D$7+Cases!$C$20*Offers!$D$8+Cases!$C$24+Cases!$C$21*Offers!$D$9</f>
        <v>7.9</v>
      </c>
      <c r="AF23" s="32" t="n">
        <f aca="false">Cases!$C$18*Offers!$D$6+Cases!$C$19*Offers!$D$7+Cases!$C$20*Offers!$D$8+Cases!$C$24+Cases!$C$21*Offers!$D$9</f>
        <v>7.9</v>
      </c>
      <c r="AG23" s="32" t="n">
        <f aca="false">Cases!$C$18*Offers!$D$6+Cases!$C$19*Offers!$D$7+Cases!$C$20*Offers!$D$8+Cases!$C$24+Cases!$C$21*Offers!$D$9</f>
        <v>7.9</v>
      </c>
      <c r="AH23" s="32" t="n">
        <f aca="false">Cases!$C$18*Offers!$D$6+Cases!$C$19*Offers!$D$7+Cases!$C$20*Offers!$D$8+Cases!$C$24+Cases!$C$21*Offers!$D$9</f>
        <v>7.9</v>
      </c>
      <c r="AI23" s="32" t="n">
        <f aca="false">Cases!$C$18*Offers!$D$6+Cases!$C$19*Offers!$D$7+Cases!$C$20*Offers!$D$8+Cases!$C$24+Cases!$C$21*Offers!$D$9</f>
        <v>7.9</v>
      </c>
      <c r="AJ23" s="32" t="n">
        <f aca="false">Cases!$C$18*Offers!$D$6+Cases!$C$19*Offers!$D$7+Cases!$C$20*Offers!$D$8+Cases!$C$24+Cases!$C$21*Offers!$D$9</f>
        <v>7.9</v>
      </c>
      <c r="AK23" s="32" t="n">
        <f aca="false">Cases!$C$18*Offers!$D$6+Cases!$C$19*Offers!$D$7+Cases!$C$20*Offers!$D$8+Cases!$C$24+Cases!$C$21*Offers!$D$9</f>
        <v>7.9</v>
      </c>
    </row>
    <row r="24" customFormat="false" ht="15" hidden="false" customHeight="true" outlineLevel="0" collapsed="false">
      <c r="A24" s="25" t="s">
        <v>257</v>
      </c>
      <c r="B24" s="32" t="n">
        <f aca="false">B17*B23+(B12+B11)*Cases!$C$22+B18*Cases!$C$25</f>
        <v>0</v>
      </c>
      <c r="C24" s="32" t="n">
        <f aca="false">C17*C23+(C12+C11)*Cases!$C$22+C18*Cases!$C$25</f>
        <v>60</v>
      </c>
      <c r="D24" s="32" t="n">
        <f aca="false">D17*D23+(D12+D11)*Cases!$C$22+D18*Cases!$C$25</f>
        <v>128.9</v>
      </c>
      <c r="E24" s="32" t="n">
        <f aca="false">E17*E23+(E12+E11)*Cases!$C$22+E18*Cases!$C$25</f>
        <v>87.601</v>
      </c>
      <c r="F24" s="32" t="n">
        <f aca="false">F17*F23+(F12+F11)*Cases!$C$22+F18*Cases!$C$25</f>
        <v>158.20499</v>
      </c>
      <c r="G24" s="32" t="n">
        <f aca="false">G17*G23+(G12+G11)*Cases!$C$22+G18*Cases!$C$25</f>
        <v>116.6129401</v>
      </c>
      <c r="H24" s="32" t="n">
        <f aca="false">H17*H23+(H12+H11)*Cases!$C$22+H18*Cases!$C$25</f>
        <v>186.926810699</v>
      </c>
      <c r="I24" s="32" t="n">
        <f aca="false">I17*I23+(I12+I11)*Cases!$C$22+I18*Cases!$C$25</f>
        <v>145.04754259201</v>
      </c>
      <c r="J24" s="32" t="n">
        <f aca="false">J17*J23+(J12+J11)*Cases!$C$22+J18*Cases!$C$25</f>
        <v>215.07706716609</v>
      </c>
      <c r="K24" s="32" t="n">
        <f aca="false">K17*K23+(K12+K11)*Cases!$C$22+K18*Cases!$C$25</f>
        <v>172.916296494429</v>
      </c>
      <c r="L24" s="32" t="n">
        <f aca="false">L17*L23+(L12+L11)*Cases!$C$22+L18*Cases!$C$25</f>
        <v>242.667133529485</v>
      </c>
      <c r="M24" s="32" t="n">
        <f aca="false">M17*M23+(M12+M11)*Cases!$C$22+M18*Cases!$C$25</f>
        <v>200.23046219419</v>
      </c>
      <c r="N24" s="32" t="n">
        <f aca="false">N17*N23+(N12+N11)*Cases!$C$22+N18*Cases!$C$25</f>
        <v>269.708157572248</v>
      </c>
      <c r="O24" s="32" t="n">
        <f aca="false">O17*O23+(O12+O11)*Cases!$C$22+O18*Cases!$C$25</f>
        <v>287.001075996525</v>
      </c>
      <c r="P24" s="32" t="n">
        <f aca="false">P17*P23+(P12+P11)*Cases!$C$22+P18*Cases!$C$25</f>
        <v>365.11106523656</v>
      </c>
      <c r="Q24" s="32" t="n">
        <f aca="false">Q17*Q23+(Q12+Q11)*Cases!$C$22+Q18*Cases!$C$25</f>
        <v>331.939954584195</v>
      </c>
      <c r="R24" s="32" t="n">
        <f aca="false">R17*R23+(R12+R11)*Cases!$C$22+R18*Cases!$C$25</f>
        <v>410.590555038353</v>
      </c>
      <c r="S24" s="32" t="n">
        <f aca="false">S17*S23+(S12+S11)*Cases!$C$22+S18*Cases!$C$25</f>
        <v>376.964649487969</v>
      </c>
      <c r="T24" s="32" t="n">
        <f aca="false">T17*T23+(T12+T11)*Cases!$C$22+T18*Cases!$C$25</f>
        <v>455.16500299309</v>
      </c>
      <c r="U24" s="32" t="n">
        <f aca="false">U17*U23+(U12+U11)*Cases!$C$22+U18*Cases!$C$25</f>
        <v>421.093352963159</v>
      </c>
      <c r="V24" s="32" t="n">
        <f aca="false">V17*V23+(V12+V11)*Cases!$C$22+V18*Cases!$C$25</f>
        <v>498.852419433527</v>
      </c>
      <c r="W24" s="32" t="n">
        <f aca="false">W17*W23+(W12+W11)*Cases!$C$22+W18*Cases!$C$25</f>
        <v>464.343895239192</v>
      </c>
      <c r="X24" s="32" t="n">
        <f aca="false">X17*X23+(X12+X11)*Cases!$C$22+X18*Cases!$C$25</f>
        <v>541.6704562868</v>
      </c>
      <c r="Y24" s="32" t="n">
        <f aca="false">Y17*Y23+(Y12+Y11)*Cases!$C$22+Y18*Cases!$C$25</f>
        <v>506.733751723932</v>
      </c>
      <c r="Z24" s="32" t="n">
        <f aca="false">Z17*Z23+(Z12+Z11)*Cases!$C$22+Z18*Cases!$C$25</f>
        <v>583.636414206693</v>
      </c>
      <c r="AA24" s="32" t="n">
        <f aca="false">AA17*AA23+(AA12+AA11)*Cases!$C$22+AA18*Cases!$C$25</f>
        <v>608.280050064626</v>
      </c>
      <c r="AB24" s="32" t="n">
        <f aca="false">AB17*AB23+(AB12+AB11)*Cases!$C$22+AB18*Cases!$C$25</f>
        <v>693.667249563979</v>
      </c>
      <c r="AC24" s="32" t="n">
        <f aca="false">AC17*AC23+(AC12+AC11)*Cases!$C$22+AC18*Cases!$C$25</f>
        <v>667.70057706834</v>
      </c>
      <c r="AD24" s="32" t="n">
        <f aca="false">AD17*AD23+(AD12+AD11)*Cases!$C$22+AD18*Cases!$C$25</f>
        <v>753.483571297656</v>
      </c>
      <c r="AE24" s="32" t="n">
        <f aca="false">AE17*AE23+(AE12+AE11)*Cases!$C$22+AE18*Cases!$C$25</f>
        <v>726.91873558468</v>
      </c>
      <c r="AF24" s="32" t="n">
        <f aca="false">AF17*AF23+(AF12+AF11)*Cases!$C$22+AF18*Cases!$C$25</f>
        <v>812.109548228833</v>
      </c>
      <c r="AG24" s="32" t="n">
        <f aca="false">AG17*AG23+(AG12+AG11)*Cases!$C$22+AG18*Cases!$C$25</f>
        <v>836.058452746544</v>
      </c>
      <c r="AH24" s="32" t="n">
        <f aca="false">AH17*AH23+(AH12+AH11)*Cases!$C$22+AH18*Cases!$C$25</f>
        <v>919.767868219079</v>
      </c>
      <c r="AI24" s="32" t="n">
        <f aca="false">AI17*AI23+(AI12+AI11)*Cases!$C$22+AI18*Cases!$C$25</f>
        <v>994.340189536888</v>
      </c>
      <c r="AJ24" s="32" t="n">
        <f aca="false">AJ17*AJ23+(AJ12+AJ11)*Cases!$C$22+AJ18*Cases!$C$25</f>
        <v>1127.77678764152</v>
      </c>
      <c r="AK24" s="32" t="n">
        <f aca="false">AK17*AK23+(AK12+AK11)*Cases!$C$22+AK18*Cases!$C$25</f>
        <v>1201.0790197651</v>
      </c>
    </row>
    <row r="25" customFormat="false" ht="15" hidden="false" customHeight="true" outlineLevel="0" collapsed="false">
      <c r="A25" s="25" t="s">
        <v>258</v>
      </c>
      <c r="B25" s="30" t="n">
        <f aca="false">MAX(0,MIN(Cases!$C$30,MAX(0,ROUNDUP((IF(B5&gt;Inputs!$B$22,INDEX($B24:$AK24,1,MAX(1,B5-Inputs!$B$22)),0)/Inputs!$B$25-Staffing!$F$13)/Inputs!$B$23,0))))</f>
        <v>0</v>
      </c>
      <c r="C25" s="30" t="n">
        <f aca="false">MAX(B25,MIN(Cases!$C$30,MAX(0,ROUNDUP((IF(C5&gt;Inputs!$B$22,INDEX($B24:$AK24,1,MAX(1,C5-Inputs!$B$22)),0)/Inputs!$B$25-Staffing!$F$13)/Inputs!$B$23,0))))</f>
        <v>0</v>
      </c>
      <c r="D25" s="30" t="n">
        <f aca="false">MAX(C25,MIN(Cases!$C$30,MAX(0,ROUNDUP((IF(D5&gt;Inputs!$B$22,INDEX($B24:$AK24,1,MAX(1,D5-Inputs!$B$22)),0)/Inputs!$B$25-Staffing!$F$13)/Inputs!$B$23,0))))</f>
        <v>0</v>
      </c>
      <c r="E25" s="30" t="n">
        <f aca="false">MAX(D25,MIN(Cases!$C$30,MAX(0,ROUNDUP((IF(E5&gt;Inputs!$B$22,INDEX($B24:$AK24,1,MAX(1,E5-Inputs!$B$22)),0)/Inputs!$B$25-Staffing!$F$13)/Inputs!$B$23,0))))</f>
        <v>0</v>
      </c>
      <c r="F25" s="30" t="n">
        <f aca="false">MAX(E25,MIN(Cases!$C$30,MAX(0,ROUNDUP((IF(F5&gt;Inputs!$B$22,INDEX($B24:$AK24,1,MAX(1,F5-Inputs!$B$22)),0)/Inputs!$B$25-Staffing!$F$13)/Inputs!$B$23,0))))</f>
        <v>0</v>
      </c>
      <c r="G25" s="30" t="n">
        <f aca="false">MAX(F25,MIN(Cases!$C$30,MAX(0,ROUNDUP((IF(G5&gt;Inputs!$B$22,INDEX($B24:$AK24,1,MAX(1,G5-Inputs!$B$22)),0)/Inputs!$B$25-Staffing!$F$13)/Inputs!$B$23,0))))</f>
        <v>0</v>
      </c>
      <c r="H25" s="30" t="n">
        <f aca="false">MAX(G25,MIN(Cases!$C$30,MAX(0,ROUNDUP((IF(H5&gt;Inputs!$B$22,INDEX($B24:$AK24,1,MAX(1,H5-Inputs!$B$22)),0)/Inputs!$B$25-Staffing!$F$13)/Inputs!$B$23,0))))</f>
        <v>0</v>
      </c>
      <c r="I25" s="30" t="n">
        <f aca="false">MAX(H25,MIN(Cases!$C$30,MAX(0,ROUNDUP((IF(I5&gt;Inputs!$B$22,INDEX($B24:$AK24,1,MAX(1,I5-Inputs!$B$22)),0)/Inputs!$B$25-Staffing!$F$13)/Inputs!$B$23,0))))</f>
        <v>0</v>
      </c>
      <c r="J25" s="30" t="n">
        <f aca="false">MAX(I25,MIN(Cases!$C$30,MAX(0,ROUNDUP((IF(J5&gt;Inputs!$B$22,INDEX($B24:$AK24,1,MAX(1,J5-Inputs!$B$22)),0)/Inputs!$B$25-Staffing!$F$13)/Inputs!$B$23,0))))</f>
        <v>0</v>
      </c>
      <c r="K25" s="30" t="n">
        <f aca="false">MAX(J25,MIN(Cases!$C$30,MAX(0,ROUNDUP((IF(K5&gt;Inputs!$B$22,INDEX($B24:$AK24,1,MAX(1,K5-Inputs!$B$22)),0)/Inputs!$B$25-Staffing!$F$13)/Inputs!$B$23,0))))</f>
        <v>0</v>
      </c>
      <c r="L25" s="30" t="n">
        <f aca="false">MAX(K25,MIN(Cases!$C$30,MAX(0,ROUNDUP((IF(L5&gt;Inputs!$B$22,INDEX($B24:$AK24,1,MAX(1,L5-Inputs!$B$22)),0)/Inputs!$B$25-Staffing!$F$13)/Inputs!$B$23,0))))</f>
        <v>0</v>
      </c>
      <c r="M25" s="30" t="n">
        <f aca="false">MAX(L25,MIN(Cases!$C$30,MAX(0,ROUNDUP((IF(M5&gt;Inputs!$B$22,INDEX($B24:$AK24,1,MAX(1,M5-Inputs!$B$22)),0)/Inputs!$B$25-Staffing!$F$13)/Inputs!$B$23,0))))</f>
        <v>0</v>
      </c>
      <c r="N25" s="30" t="n">
        <f aca="false">MAX(M25,MIN(Cases!$C$30,MAX(0,ROUNDUP((IF(N5&gt;Inputs!$B$22,INDEX($B24:$AK24,1,MAX(1,N5-Inputs!$B$22)),0)/Inputs!$B$25-Staffing!$F$13)/Inputs!$B$23,0))))</f>
        <v>1</v>
      </c>
      <c r="O25" s="30" t="n">
        <f aca="false">MAX(N25,MIN(Cases!$C$30,MAX(0,ROUNDUP((IF(O5&gt;Inputs!$B$22,INDEX($B24:$AK24,1,MAX(1,O5-Inputs!$B$22)),0)/Inputs!$B$25-Staffing!$F$13)/Inputs!$B$23,0))))</f>
        <v>1</v>
      </c>
      <c r="P25" s="30" t="n">
        <f aca="false">MAX(O25,MIN(Cases!$C$30,MAX(0,ROUNDUP((IF(P5&gt;Inputs!$B$22,INDEX($B24:$AK24,1,MAX(1,P5-Inputs!$B$22)),0)/Inputs!$B$25-Staffing!$F$13)/Inputs!$B$23,0))))</f>
        <v>1</v>
      </c>
      <c r="Q25" s="30" t="n">
        <f aca="false">MAX(P25,MIN(Cases!$C$30,MAX(0,ROUNDUP((IF(Q5&gt;Inputs!$B$22,INDEX($B24:$AK24,1,MAX(1,Q5-Inputs!$B$22)),0)/Inputs!$B$25-Staffing!$F$13)/Inputs!$B$23,0))))</f>
        <v>1</v>
      </c>
      <c r="R25" s="30" t="n">
        <f aca="false">MAX(Q25,MIN(Cases!$C$30,MAX(0,ROUNDUP((IF(R5&gt;Inputs!$B$22,INDEX($B24:$AK24,1,MAX(1,R5-Inputs!$B$22)),0)/Inputs!$B$25-Staffing!$F$13)/Inputs!$B$23,0))))</f>
        <v>2</v>
      </c>
      <c r="S25" s="30" t="n">
        <f aca="false">MAX(R25,MIN(Cases!$C$30,MAX(0,ROUNDUP((IF(S5&gt;Inputs!$B$22,INDEX($B24:$AK24,1,MAX(1,S5-Inputs!$B$22)),0)/Inputs!$B$25-Staffing!$F$13)/Inputs!$B$23,0))))</f>
        <v>2</v>
      </c>
      <c r="T25" s="30" t="n">
        <f aca="false">MAX(S25,MIN(Cases!$C$30,MAX(0,ROUNDUP((IF(T5&gt;Inputs!$B$22,INDEX($B24:$AK24,1,MAX(1,T5-Inputs!$B$22)),0)/Inputs!$B$25-Staffing!$F$13)/Inputs!$B$23,0))))</f>
        <v>3</v>
      </c>
      <c r="U25" s="30" t="n">
        <f aca="false">MAX(T25,MIN(Cases!$C$30,MAX(0,ROUNDUP((IF(U5&gt;Inputs!$B$22,INDEX($B24:$AK24,1,MAX(1,U5-Inputs!$B$22)),0)/Inputs!$B$25-Staffing!$F$13)/Inputs!$B$23,0))))</f>
        <v>3</v>
      </c>
      <c r="V25" s="30" t="n">
        <f aca="false">MAX(U25,MIN(Cases!$C$30,MAX(0,ROUNDUP((IF(V5&gt;Inputs!$B$22,INDEX($B24:$AK24,1,MAX(1,V5-Inputs!$B$22)),0)/Inputs!$B$25-Staffing!$F$13)/Inputs!$B$23,0))))</f>
        <v>3</v>
      </c>
      <c r="W25" s="30" t="n">
        <f aca="false">MAX(V25,MIN(Cases!$C$30,MAX(0,ROUNDUP((IF(W5&gt;Inputs!$B$22,INDEX($B24:$AK24,1,MAX(1,W5-Inputs!$B$22)),0)/Inputs!$B$25-Staffing!$F$13)/Inputs!$B$23,0))))</f>
        <v>3</v>
      </c>
      <c r="X25" s="30" t="n">
        <f aca="false">MAX(W25,MIN(Cases!$C$30,MAX(0,ROUNDUP((IF(X5&gt;Inputs!$B$22,INDEX($B24:$AK24,1,MAX(1,X5-Inputs!$B$22)),0)/Inputs!$B$25-Staffing!$F$13)/Inputs!$B$23,0))))</f>
        <v>4</v>
      </c>
      <c r="Y25" s="30" t="n">
        <f aca="false">MAX(X25,MIN(Cases!$C$30,MAX(0,ROUNDUP((IF(Y5&gt;Inputs!$B$22,INDEX($B24:$AK24,1,MAX(1,Y5-Inputs!$B$22)),0)/Inputs!$B$25-Staffing!$F$13)/Inputs!$B$23,0))))</f>
        <v>4</v>
      </c>
      <c r="Z25" s="30" t="n">
        <f aca="false">MAX(Y25,MIN(Cases!$C$30,MAX(0,ROUNDUP((IF(Z5&gt;Inputs!$B$22,INDEX($B24:$AK24,1,MAX(1,Z5-Inputs!$B$22)),0)/Inputs!$B$25-Staffing!$F$13)/Inputs!$B$23,0))))</f>
        <v>4</v>
      </c>
      <c r="AA25" s="30" t="n">
        <f aca="false">MAX(Z25,MIN(Cases!$C$30,MAX(0,ROUNDUP((IF(AA5&gt;Inputs!$B$22,INDEX($B24:$AK24,1,MAX(1,AA5-Inputs!$B$22)),0)/Inputs!$B$25-Staffing!$F$13)/Inputs!$B$23,0))))</f>
        <v>4</v>
      </c>
      <c r="AB25" s="30" t="n">
        <f aca="false">MAX(AA25,MIN(Cases!$C$30,MAX(0,ROUNDUP((IF(AB5&gt;Inputs!$B$22,INDEX($B24:$AK24,1,MAX(1,AB5-Inputs!$B$22)),0)/Inputs!$B$25-Staffing!$F$13)/Inputs!$B$23,0))))</f>
        <v>4</v>
      </c>
      <c r="AC25" s="30" t="n">
        <f aca="false">MAX(AB25,MIN(Cases!$C$30,MAX(0,ROUNDUP((IF(AC5&gt;Inputs!$B$22,INDEX($B24:$AK24,1,MAX(1,AC5-Inputs!$B$22)),0)/Inputs!$B$25-Staffing!$F$13)/Inputs!$B$23,0))))</f>
        <v>4</v>
      </c>
      <c r="AD25" s="30" t="n">
        <f aca="false">MAX(AC25,MIN(Cases!$C$30,MAX(0,ROUNDUP((IF(AD5&gt;Inputs!$B$22,INDEX($B24:$AK24,1,MAX(1,AD5-Inputs!$B$22)),0)/Inputs!$B$25-Staffing!$F$13)/Inputs!$B$23,0))))</f>
        <v>4</v>
      </c>
      <c r="AE25" s="30" t="n">
        <f aca="false">MAX(AD25,MIN(Cases!$C$30,MAX(0,ROUNDUP((IF(AE5&gt;Inputs!$B$22,INDEX($B24:$AK24,1,MAX(1,AE5-Inputs!$B$22)),0)/Inputs!$B$25-Staffing!$F$13)/Inputs!$B$23,0))))</f>
        <v>4</v>
      </c>
      <c r="AF25" s="30" t="n">
        <f aca="false">MAX(AE25,MIN(Cases!$C$30,MAX(0,ROUNDUP((IF(AF5&gt;Inputs!$B$22,INDEX($B24:$AK24,1,MAX(1,AF5-Inputs!$B$22)),0)/Inputs!$B$25-Staffing!$F$13)/Inputs!$B$23,0))))</f>
        <v>4</v>
      </c>
      <c r="AG25" s="30" t="n">
        <f aca="false">MAX(AF25,MIN(Cases!$C$30,MAX(0,ROUNDUP((IF(AG5&gt;Inputs!$B$22,INDEX($B24:$AK24,1,MAX(1,AG5-Inputs!$B$22)),0)/Inputs!$B$25-Staffing!$F$13)/Inputs!$B$23,0))))</f>
        <v>4</v>
      </c>
      <c r="AH25" s="30" t="n">
        <f aca="false">MAX(AG25,MIN(Cases!$C$30,MAX(0,ROUNDUP((IF(AH5&gt;Inputs!$B$22,INDEX($B24:$AK24,1,MAX(1,AH5-Inputs!$B$22)),0)/Inputs!$B$25-Staffing!$F$13)/Inputs!$B$23,0))))</f>
        <v>4</v>
      </c>
      <c r="AI25" s="30" t="n">
        <f aca="false">MAX(AH25,MIN(Cases!$C$30,MAX(0,ROUNDUP((IF(AI5&gt;Inputs!$B$22,INDEX($B24:$AK24,1,MAX(1,AI5-Inputs!$B$22)),0)/Inputs!$B$25-Staffing!$F$13)/Inputs!$B$23,0))))</f>
        <v>4</v>
      </c>
      <c r="AJ25" s="30" t="n">
        <f aca="false">MAX(AI25,MIN(Cases!$C$30,MAX(0,ROUNDUP((IF(AJ5&gt;Inputs!$B$22,INDEX($B24:$AK24,1,MAX(1,AJ5-Inputs!$B$22)),0)/Inputs!$B$25-Staffing!$F$13)/Inputs!$B$23,0))))</f>
        <v>4</v>
      </c>
      <c r="AK25" s="30" t="n">
        <f aca="false">MAX(AJ25,MIN(Cases!$C$30,MAX(0,ROUNDUP((IF(AK5&gt;Inputs!$B$22,INDEX($B24:$AK24,1,MAX(1,AK5-Inputs!$B$22)),0)/Inputs!$B$25-Staffing!$F$13)/Inputs!$B$23,0))))</f>
        <v>4</v>
      </c>
    </row>
    <row r="26" customFormat="false" ht="15" hidden="false" customHeight="true" outlineLevel="0" collapsed="false">
      <c r="A26" s="25" t="s">
        <v>259</v>
      </c>
      <c r="B26" s="30" t="n">
        <f aca="false">B25-0</f>
        <v>0</v>
      </c>
      <c r="C26" s="30" t="n">
        <f aca="false">C25-B25</f>
        <v>0</v>
      </c>
      <c r="D26" s="30" t="n">
        <f aca="false">D25-C25</f>
        <v>0</v>
      </c>
      <c r="E26" s="30" t="n">
        <f aca="false">E25-D25</f>
        <v>0</v>
      </c>
      <c r="F26" s="30" t="n">
        <f aca="false">F25-E25</f>
        <v>0</v>
      </c>
      <c r="G26" s="30" t="n">
        <f aca="false">G25-F25</f>
        <v>0</v>
      </c>
      <c r="H26" s="30" t="n">
        <f aca="false">H25-G25</f>
        <v>0</v>
      </c>
      <c r="I26" s="30" t="n">
        <f aca="false">I25-H25</f>
        <v>0</v>
      </c>
      <c r="J26" s="30" t="n">
        <f aca="false">J25-I25</f>
        <v>0</v>
      </c>
      <c r="K26" s="30" t="n">
        <f aca="false">K25-J25</f>
        <v>0</v>
      </c>
      <c r="L26" s="30" t="n">
        <f aca="false">L25-K25</f>
        <v>0</v>
      </c>
      <c r="M26" s="30" t="n">
        <f aca="false">M25-L25</f>
        <v>0</v>
      </c>
      <c r="N26" s="30" t="n">
        <f aca="false">N25-M25</f>
        <v>1</v>
      </c>
      <c r="O26" s="30" t="n">
        <f aca="false">O25-N25</f>
        <v>0</v>
      </c>
      <c r="P26" s="30" t="n">
        <f aca="false">P25-O25</f>
        <v>0</v>
      </c>
      <c r="Q26" s="30" t="n">
        <f aca="false">Q25-P25</f>
        <v>0</v>
      </c>
      <c r="R26" s="30" t="n">
        <f aca="false">R25-Q25</f>
        <v>1</v>
      </c>
      <c r="S26" s="30" t="n">
        <f aca="false">S25-R25</f>
        <v>0</v>
      </c>
      <c r="T26" s="30" t="n">
        <f aca="false">T25-S25</f>
        <v>1</v>
      </c>
      <c r="U26" s="30" t="n">
        <f aca="false">U25-T25</f>
        <v>0</v>
      </c>
      <c r="V26" s="30" t="n">
        <f aca="false">V25-U25</f>
        <v>0</v>
      </c>
      <c r="W26" s="30" t="n">
        <f aca="false">W25-V25</f>
        <v>0</v>
      </c>
      <c r="X26" s="30" t="n">
        <f aca="false">X25-W25</f>
        <v>1</v>
      </c>
      <c r="Y26" s="30" t="n">
        <f aca="false">Y25-X25</f>
        <v>0</v>
      </c>
      <c r="Z26" s="30" t="n">
        <f aca="false">Z25-Y25</f>
        <v>0</v>
      </c>
      <c r="AA26" s="30" t="n">
        <f aca="false">AA25-Z25</f>
        <v>0</v>
      </c>
      <c r="AB26" s="30" t="n">
        <f aca="false">AB25-AA25</f>
        <v>0</v>
      </c>
      <c r="AC26" s="30" t="n">
        <f aca="false">AC25-AB25</f>
        <v>0</v>
      </c>
      <c r="AD26" s="30" t="n">
        <f aca="false">AD25-AC25</f>
        <v>0</v>
      </c>
      <c r="AE26" s="30" t="n">
        <f aca="false">AE25-AD25</f>
        <v>0</v>
      </c>
      <c r="AF26" s="30" t="n">
        <f aca="false">AF25-AE25</f>
        <v>0</v>
      </c>
      <c r="AG26" s="30" t="n">
        <f aca="false">AG25-AF25</f>
        <v>0</v>
      </c>
      <c r="AH26" s="30" t="n">
        <f aca="false">AH25-AG25</f>
        <v>0</v>
      </c>
      <c r="AI26" s="30" t="n">
        <f aca="false">AI25-AH25</f>
        <v>0</v>
      </c>
      <c r="AJ26" s="30" t="n">
        <f aca="false">AJ25-AI25</f>
        <v>0</v>
      </c>
      <c r="AK26" s="30" t="n">
        <f aca="false">AK25-AJ25</f>
        <v>0</v>
      </c>
    </row>
    <row r="27" customFormat="false" ht="15" hidden="false" customHeight="true" outlineLevel="0" collapsed="false">
      <c r="A27" s="25" t="s">
        <v>260</v>
      </c>
      <c r="B27" s="32" t="n">
        <f aca="false">Staffing!$F$13+B25*Inputs!$B$23</f>
        <v>270</v>
      </c>
      <c r="C27" s="32" t="n">
        <f aca="false">Staffing!$F$13+C25*Inputs!$B$23</f>
        <v>270</v>
      </c>
      <c r="D27" s="32" t="n">
        <f aca="false">Staffing!$F$13+D25*Inputs!$B$23</f>
        <v>270</v>
      </c>
      <c r="E27" s="32" t="n">
        <f aca="false">Staffing!$F$13+E25*Inputs!$B$23</f>
        <v>270</v>
      </c>
      <c r="F27" s="32" t="n">
        <f aca="false">Staffing!$F$13+F25*Inputs!$B$23</f>
        <v>270</v>
      </c>
      <c r="G27" s="32" t="n">
        <f aca="false">Staffing!$F$13+G25*Inputs!$B$23</f>
        <v>270</v>
      </c>
      <c r="H27" s="32" t="n">
        <f aca="false">Staffing!$F$13+H25*Inputs!$B$23</f>
        <v>270</v>
      </c>
      <c r="I27" s="32" t="n">
        <f aca="false">Staffing!$F$13+I25*Inputs!$B$23</f>
        <v>270</v>
      </c>
      <c r="J27" s="32" t="n">
        <f aca="false">Staffing!$F$13+J25*Inputs!$B$23</f>
        <v>270</v>
      </c>
      <c r="K27" s="32" t="n">
        <f aca="false">Staffing!$F$13+K25*Inputs!$B$23</f>
        <v>270</v>
      </c>
      <c r="L27" s="32" t="n">
        <f aca="false">Staffing!$F$13+L25*Inputs!$B$23</f>
        <v>270</v>
      </c>
      <c r="M27" s="32" t="n">
        <f aca="false">Staffing!$F$13+M25*Inputs!$B$23</f>
        <v>270</v>
      </c>
      <c r="N27" s="32" t="n">
        <f aca="false">Staffing!$F$13+N25*Inputs!$B$23</f>
        <v>370</v>
      </c>
      <c r="O27" s="32" t="n">
        <f aca="false">Staffing!$F$13+O25*Inputs!$B$23</f>
        <v>370</v>
      </c>
      <c r="P27" s="32" t="n">
        <f aca="false">Staffing!$F$13+P25*Inputs!$B$23</f>
        <v>370</v>
      </c>
      <c r="Q27" s="32" t="n">
        <f aca="false">Staffing!$F$13+Q25*Inputs!$B$23</f>
        <v>370</v>
      </c>
      <c r="R27" s="32" t="n">
        <f aca="false">Staffing!$F$13+R25*Inputs!$B$23</f>
        <v>470</v>
      </c>
      <c r="S27" s="32" t="n">
        <f aca="false">Staffing!$F$13+S25*Inputs!$B$23</f>
        <v>470</v>
      </c>
      <c r="T27" s="32" t="n">
        <f aca="false">Staffing!$F$13+T25*Inputs!$B$23</f>
        <v>570</v>
      </c>
      <c r="U27" s="32" t="n">
        <f aca="false">Staffing!$F$13+U25*Inputs!$B$23</f>
        <v>570</v>
      </c>
      <c r="V27" s="32" t="n">
        <f aca="false">Staffing!$F$13+V25*Inputs!$B$23</f>
        <v>570</v>
      </c>
      <c r="W27" s="32" t="n">
        <f aca="false">Staffing!$F$13+W25*Inputs!$B$23</f>
        <v>570</v>
      </c>
      <c r="X27" s="32" t="n">
        <f aca="false">Staffing!$F$13+X25*Inputs!$B$23</f>
        <v>670</v>
      </c>
      <c r="Y27" s="32" t="n">
        <f aca="false">Staffing!$F$13+Y25*Inputs!$B$23</f>
        <v>670</v>
      </c>
      <c r="Z27" s="32" t="n">
        <f aca="false">Staffing!$F$13+Z25*Inputs!$B$23</f>
        <v>670</v>
      </c>
      <c r="AA27" s="32" t="n">
        <f aca="false">Staffing!$F$13+AA25*Inputs!$B$23</f>
        <v>670</v>
      </c>
      <c r="AB27" s="32" t="n">
        <f aca="false">Staffing!$F$13+AB25*Inputs!$B$23</f>
        <v>670</v>
      </c>
      <c r="AC27" s="32" t="n">
        <f aca="false">Staffing!$F$13+AC25*Inputs!$B$23</f>
        <v>670</v>
      </c>
      <c r="AD27" s="32" t="n">
        <f aca="false">Staffing!$F$13+AD25*Inputs!$B$23</f>
        <v>670</v>
      </c>
      <c r="AE27" s="32" t="n">
        <f aca="false">Staffing!$F$13+AE25*Inputs!$B$23</f>
        <v>670</v>
      </c>
      <c r="AF27" s="32" t="n">
        <f aca="false">Staffing!$F$13+AF25*Inputs!$B$23</f>
        <v>670</v>
      </c>
      <c r="AG27" s="32" t="n">
        <f aca="false">Staffing!$F$13+AG25*Inputs!$B$23</f>
        <v>670</v>
      </c>
      <c r="AH27" s="32" t="n">
        <f aca="false">Staffing!$F$13+AH25*Inputs!$B$23</f>
        <v>670</v>
      </c>
      <c r="AI27" s="32" t="n">
        <f aca="false">Staffing!$F$13+AI25*Inputs!$B$23</f>
        <v>670</v>
      </c>
      <c r="AJ27" s="32" t="n">
        <f aca="false">Staffing!$F$13+AJ25*Inputs!$B$23</f>
        <v>670</v>
      </c>
      <c r="AK27" s="32" t="n">
        <f aca="false">Staffing!$F$13+AK25*Inputs!$B$23</f>
        <v>670</v>
      </c>
    </row>
    <row r="28" customFormat="false" ht="15" hidden="false" customHeight="true" outlineLevel="0" collapsed="false">
      <c r="A28" s="25" t="s">
        <v>261</v>
      </c>
      <c r="B28" s="32" t="n">
        <f aca="false">B17*B23</f>
        <v>0</v>
      </c>
      <c r="C28" s="32" t="n">
        <f aca="false">C17*C23</f>
        <v>0</v>
      </c>
      <c r="D28" s="32" t="n">
        <f aca="false">D17*D23</f>
        <v>7.9</v>
      </c>
      <c r="E28" s="32" t="n">
        <f aca="false">E17*E23</f>
        <v>23.621</v>
      </c>
      <c r="F28" s="32" t="n">
        <f aca="false">F17*F23</f>
        <v>31.28479</v>
      </c>
      <c r="G28" s="32" t="n">
        <f aca="false">G17*G23</f>
        <v>46.7719421</v>
      </c>
      <c r="H28" s="32" t="n">
        <f aca="false">H17*H23</f>
        <v>54.204222679</v>
      </c>
      <c r="I28" s="32" t="n">
        <f aca="false">I17*I23</f>
        <v>69.46218045221</v>
      </c>
      <c r="J28" s="32" t="n">
        <f aca="false">J17*J23</f>
        <v>76.6675586476879</v>
      </c>
      <c r="K28" s="32" t="n">
        <f aca="false">K17*K23</f>
        <v>91.700883061211</v>
      </c>
      <c r="L28" s="32" t="n">
        <f aca="false">L17*L23</f>
        <v>98.6838742305989</v>
      </c>
      <c r="M28" s="32" t="n">
        <f aca="false">M17*M23</f>
        <v>113.497035488293</v>
      </c>
      <c r="N28" s="32" t="n">
        <f aca="false">N17*N23</f>
        <v>120.26206513341</v>
      </c>
      <c r="O28" s="32" t="n">
        <f aca="false">O17*O23</f>
        <v>134.859444482076</v>
      </c>
      <c r="P28" s="32" t="n">
        <f aca="false">P17*P23</f>
        <v>149.310850037255</v>
      </c>
      <c r="Q28" s="32" t="n">
        <f aca="false">Q17*Q23</f>
        <v>171.517741536883</v>
      </c>
      <c r="R28" s="32" t="n">
        <f aca="false">R17*R23</f>
        <v>185.602564121514</v>
      </c>
      <c r="S28" s="32" t="n">
        <f aca="false">S17*S23</f>
        <v>207.446538480299</v>
      </c>
      <c r="T28" s="32" t="n">
        <f aca="false">T17*T23</f>
        <v>221.172073095496</v>
      </c>
      <c r="U28" s="32" t="n">
        <f aca="false">U17*U23</f>
        <v>242.660352364541</v>
      </c>
      <c r="V28" s="32" t="n">
        <f aca="false">V17*V23</f>
        <v>256.033748840895</v>
      </c>
      <c r="W28" s="32" t="n">
        <f aca="false">W17*W23</f>
        <v>277.173411352486</v>
      </c>
      <c r="X28" s="32" t="n">
        <f aca="false">X17*X23</f>
        <v>290.201677238961</v>
      </c>
      <c r="Y28" s="32" t="n">
        <f aca="false">Y17*Y23</f>
        <v>310.999660466572</v>
      </c>
      <c r="Z28" s="32" t="n">
        <f aca="false">Z17*Z23</f>
        <v>323.689663861906</v>
      </c>
      <c r="AA28" s="32" t="n">
        <f aca="false">AA17*AA23</f>
        <v>344.152767223287</v>
      </c>
      <c r="AB28" s="32" t="n">
        <f aca="false">AB17*AB23</f>
        <v>364.411239551054</v>
      </c>
      <c r="AC28" s="32" t="n">
        <f aca="false">AC17*AC23</f>
        <v>392.367127155544</v>
      </c>
      <c r="AD28" s="32" t="n">
        <f aca="false">AD17*AD23</f>
        <v>412.143455883988</v>
      </c>
      <c r="AE28" s="32" t="n">
        <f aca="false">AE17*AE23</f>
        <v>439.622021325148</v>
      </c>
      <c r="AF28" s="32" t="n">
        <f aca="false">AF17*AF23</f>
        <v>458.925801111897</v>
      </c>
      <c r="AG28" s="32" t="n">
        <f aca="false">AG17*AG23</f>
        <v>478.036543100778</v>
      </c>
      <c r="AH28" s="32" t="n">
        <f aca="false">AH17*AH23</f>
        <v>496.95617766977</v>
      </c>
      <c r="AI28" s="32" t="n">
        <f aca="false">AI17*AI23</f>
        <v>507.786615893072</v>
      </c>
      <c r="AJ28" s="32" t="n">
        <f aca="false">AJ17*AJ23</f>
        <v>518.508749734142</v>
      </c>
      <c r="AK28" s="32" t="n">
        <f aca="false">AK17*AK23</f>
        <v>529.1236622368</v>
      </c>
    </row>
    <row r="29" customFormat="false" ht="15" hidden="false" customHeight="true" outlineLevel="0" collapsed="false">
      <c r="A29" s="25" t="s">
        <v>262</v>
      </c>
      <c r="B29" s="32" t="n">
        <f aca="false">MAX(0,B27-B28)</f>
        <v>270</v>
      </c>
      <c r="C29" s="32" t="n">
        <f aca="false">MAX(0,C27-C28)</f>
        <v>270</v>
      </c>
      <c r="D29" s="32" t="n">
        <f aca="false">MAX(0,D27-D28)</f>
        <v>262.1</v>
      </c>
      <c r="E29" s="32" t="n">
        <f aca="false">MAX(0,E27-E28)</f>
        <v>246.379</v>
      </c>
      <c r="F29" s="32" t="n">
        <f aca="false">MAX(0,F27-F28)</f>
        <v>238.71521</v>
      </c>
      <c r="G29" s="32" t="n">
        <f aca="false">MAX(0,G27-G28)</f>
        <v>223.2280579</v>
      </c>
      <c r="H29" s="32" t="n">
        <f aca="false">MAX(0,H27-H28)</f>
        <v>215.795777321</v>
      </c>
      <c r="I29" s="32" t="n">
        <f aca="false">MAX(0,I27-I28)</f>
        <v>200.53781954779</v>
      </c>
      <c r="J29" s="32" t="n">
        <f aca="false">MAX(0,J27-J28)</f>
        <v>193.332441352312</v>
      </c>
      <c r="K29" s="32" t="n">
        <f aca="false">MAX(0,K27-K28)</f>
        <v>178.299116938789</v>
      </c>
      <c r="L29" s="32" t="n">
        <f aca="false">MAX(0,L27-L28)</f>
        <v>171.316125769401</v>
      </c>
      <c r="M29" s="32" t="n">
        <f aca="false">MAX(0,M27-M28)</f>
        <v>156.502964511707</v>
      </c>
      <c r="N29" s="32" t="n">
        <f aca="false">MAX(0,N27-N28)</f>
        <v>249.73793486659</v>
      </c>
      <c r="O29" s="32" t="n">
        <f aca="false">MAX(0,O27-O28)</f>
        <v>235.140555517924</v>
      </c>
      <c r="P29" s="32" t="n">
        <f aca="false">MAX(0,P27-P28)</f>
        <v>220.689149962745</v>
      </c>
      <c r="Q29" s="32" t="n">
        <f aca="false">MAX(0,Q27-Q28)</f>
        <v>198.482258463117</v>
      </c>
      <c r="R29" s="32" t="n">
        <f aca="false">MAX(0,R27-R28)</f>
        <v>284.397435878486</v>
      </c>
      <c r="S29" s="32" t="n">
        <f aca="false">MAX(0,S27-S28)</f>
        <v>262.553461519701</v>
      </c>
      <c r="T29" s="32" t="n">
        <f aca="false">MAX(0,T27-T28)</f>
        <v>348.827926904504</v>
      </c>
      <c r="U29" s="32" t="n">
        <f aca="false">MAX(0,U27-U28)</f>
        <v>327.339647635459</v>
      </c>
      <c r="V29" s="32" t="n">
        <f aca="false">MAX(0,V27-V28)</f>
        <v>313.966251159105</v>
      </c>
      <c r="W29" s="32" t="n">
        <f aca="false">MAX(0,W27-W28)</f>
        <v>292.826588647514</v>
      </c>
      <c r="X29" s="32" t="n">
        <f aca="false">MAX(0,X27-X28)</f>
        <v>379.798322761039</v>
      </c>
      <c r="Y29" s="32" t="n">
        <f aca="false">MAX(0,Y27-Y28)</f>
        <v>359.000339533428</v>
      </c>
      <c r="Z29" s="32" t="n">
        <f aca="false">MAX(0,Z27-Z28)</f>
        <v>346.310336138094</v>
      </c>
      <c r="AA29" s="32" t="n">
        <f aca="false">MAX(0,AA27-AA28)</f>
        <v>325.847232776713</v>
      </c>
      <c r="AB29" s="32" t="n">
        <f aca="false">MAX(0,AB27-AB28)</f>
        <v>305.588760448946</v>
      </c>
      <c r="AC29" s="32" t="n">
        <f aca="false">MAX(0,AC27-AC28)</f>
        <v>277.632872844456</v>
      </c>
      <c r="AD29" s="32" t="n">
        <f aca="false">MAX(0,AD27-AD28)</f>
        <v>257.856544116012</v>
      </c>
      <c r="AE29" s="32" t="n">
        <f aca="false">MAX(0,AE27-AE28)</f>
        <v>230.377978674852</v>
      </c>
      <c r="AF29" s="32" t="n">
        <f aca="false">MAX(0,AF27-AF28)</f>
        <v>211.074198888103</v>
      </c>
      <c r="AG29" s="32" t="n">
        <f aca="false">MAX(0,AG27-AG28)</f>
        <v>191.963456899222</v>
      </c>
      <c r="AH29" s="32" t="n">
        <f aca="false">MAX(0,AH27-AH28)</f>
        <v>173.04382233023</v>
      </c>
      <c r="AI29" s="32" t="n">
        <f aca="false">MAX(0,AI27-AI28)</f>
        <v>162.213384106928</v>
      </c>
      <c r="AJ29" s="32" t="n">
        <f aca="false">MAX(0,AJ27-AJ28)</f>
        <v>151.491250265858</v>
      </c>
      <c r="AK29" s="32" t="n">
        <f aca="false">MAX(0,AK27-AK28)</f>
        <v>140.8763377632</v>
      </c>
    </row>
    <row r="30" customFormat="false" ht="15" hidden="false" customHeight="true" outlineLevel="0" collapsed="false">
      <c r="A30" s="25" t="s">
        <v>263</v>
      </c>
      <c r="B30" s="30" t="n">
        <f aca="false">MIN(B12+B11,INT(B29/Cases!$C$22),MAX(0,INT((Staffing!$F$13/Inputs!$B$23+B25)*2)-(0-B15)))</f>
        <v>0</v>
      </c>
      <c r="C30" s="30" t="n">
        <f aca="false">MIN(C12+C11,INT(C29/Cases!$C$22),MAX(0,INT((Staffing!$F$13/Inputs!$B$23+C25)*2)-(B36-C15)))</f>
        <v>1</v>
      </c>
      <c r="D30" s="30" t="n">
        <f aca="false">MIN(D12+D11,INT(D29/Cases!$C$22),MAX(0,INT((Staffing!$F$13/Inputs!$B$23+D25)*2)-(C36-D15)))</f>
        <v>2</v>
      </c>
      <c r="E30" s="30" t="n">
        <f aca="false">MIN(E12+E11,INT(E29/Cases!$C$22),MAX(0,INT((Staffing!$F$13/Inputs!$B$23+E25)*2)-(D36-E15)))</f>
        <v>1</v>
      </c>
      <c r="F30" s="30" t="n">
        <f aca="false">MIN(F12+F11,INT(F29/Cases!$C$22),MAX(0,INT((Staffing!$F$13/Inputs!$B$23+F25)*2)-(E36-F15)))</f>
        <v>2</v>
      </c>
      <c r="G30" s="30" t="n">
        <f aca="false">MIN(G12+G11,INT(G29/Cases!$C$22),MAX(0,INT((Staffing!$F$13/Inputs!$B$23+G25)*2)-(F36-G15)))</f>
        <v>1</v>
      </c>
      <c r="H30" s="30" t="n">
        <f aca="false">MIN(H12+H11,INT(H29/Cases!$C$22),MAX(0,INT((Staffing!$F$13/Inputs!$B$23+H25)*2)-(G36-H15)))</f>
        <v>2</v>
      </c>
      <c r="I30" s="30" t="n">
        <f aca="false">MIN(I12+I11,INT(I29/Cases!$C$22),MAX(0,INT((Staffing!$F$13/Inputs!$B$23+I25)*2)-(H36-I15)))</f>
        <v>1</v>
      </c>
      <c r="J30" s="30" t="n">
        <f aca="false">MIN(J12+J11,INT(J29/Cases!$C$22),MAX(0,INT((Staffing!$F$13/Inputs!$B$23+J25)*2)-(I36-J15)))</f>
        <v>2</v>
      </c>
      <c r="K30" s="30" t="n">
        <f aca="false">MIN(K12+K11,INT(K29/Cases!$C$22),MAX(0,INT((Staffing!$F$13/Inputs!$B$23+K25)*2)-(J36-K15)))</f>
        <v>1</v>
      </c>
      <c r="L30" s="30" t="n">
        <f aca="false">MIN(L12+L11,INT(L29/Cases!$C$22),MAX(0,INT((Staffing!$F$13/Inputs!$B$23+L25)*2)-(K36-L15)))</f>
        <v>2</v>
      </c>
      <c r="M30" s="30" t="n">
        <f aca="false">MIN(M12+M11,INT(M29/Cases!$C$22),MAX(0,INT((Staffing!$F$13/Inputs!$B$23+M25)*2)-(L36-M15)))</f>
        <v>1</v>
      </c>
      <c r="N30" s="30" t="n">
        <f aca="false">MIN(N12+N11,INT(N29/Cases!$C$22),MAX(0,INT((Staffing!$F$13/Inputs!$B$23+N25)*2)-(M36-N15)))</f>
        <v>2</v>
      </c>
      <c r="O30" s="30" t="n">
        <f aca="false">MIN(O12+O11,INT(O29/Cases!$C$22),MAX(0,INT((Staffing!$F$13/Inputs!$B$23+O25)*2)-(N36-O15)))</f>
        <v>2</v>
      </c>
      <c r="P30" s="30" t="n">
        <f aca="false">MIN(P12+P11,INT(P29/Cases!$C$22),MAX(0,INT((Staffing!$F$13/Inputs!$B$23+P25)*2)-(O36-P15)))</f>
        <v>3</v>
      </c>
      <c r="Q30" s="30" t="n">
        <f aca="false">MIN(Q12+Q11,INT(Q29/Cases!$C$22),MAX(0,INT((Staffing!$F$13/Inputs!$B$23+Q25)*2)-(P36-Q15)))</f>
        <v>2</v>
      </c>
      <c r="R30" s="30" t="n">
        <f aca="false">MIN(R12+R11,INT(R29/Cases!$C$22),MAX(0,INT((Staffing!$F$13/Inputs!$B$23+R25)*2)-(Q36-R15)))</f>
        <v>3</v>
      </c>
      <c r="S30" s="30" t="n">
        <f aca="false">MIN(S12+S11,INT(S29/Cases!$C$22),MAX(0,INT((Staffing!$F$13/Inputs!$B$23+S25)*2)-(R36-S15)))</f>
        <v>2</v>
      </c>
      <c r="T30" s="30" t="n">
        <f aca="false">MIN(T12+T11,INT(T29/Cases!$C$22),MAX(0,INT((Staffing!$F$13/Inputs!$B$23+T25)*2)-(S36-T15)))</f>
        <v>3</v>
      </c>
      <c r="U30" s="30" t="n">
        <f aca="false">MIN(U12+U11,INT(U29/Cases!$C$22),MAX(0,INT((Staffing!$F$13/Inputs!$B$23+U25)*2)-(T36-U15)))</f>
        <v>2</v>
      </c>
      <c r="V30" s="30" t="n">
        <f aca="false">MIN(V12+V11,INT(V29/Cases!$C$22),MAX(0,INT((Staffing!$F$13/Inputs!$B$23+V25)*2)-(U36-V15)))</f>
        <v>3</v>
      </c>
      <c r="W30" s="30" t="n">
        <f aca="false">MIN(W12+W11,INT(W29/Cases!$C$22),MAX(0,INT((Staffing!$F$13/Inputs!$B$23+W25)*2)-(V36-W15)))</f>
        <v>2</v>
      </c>
      <c r="X30" s="30" t="n">
        <f aca="false">MIN(X12+X11,INT(X29/Cases!$C$22),MAX(0,INT((Staffing!$F$13/Inputs!$B$23+X25)*2)-(W36-X15)))</f>
        <v>3</v>
      </c>
      <c r="Y30" s="30" t="n">
        <f aca="false">MIN(Y12+Y11,INT(Y29/Cases!$C$22),MAX(0,INT((Staffing!$F$13/Inputs!$B$23+Y25)*2)-(X36-Y15)))</f>
        <v>2</v>
      </c>
      <c r="Z30" s="30" t="n">
        <f aca="false">MIN(Z12+Z11,INT(Z29/Cases!$C$22),MAX(0,INT((Staffing!$F$13/Inputs!$B$23+Z25)*2)-(Y36-Z15)))</f>
        <v>3</v>
      </c>
      <c r="AA30" s="30" t="n">
        <f aca="false">MIN(AA12+AA11,INT(AA29/Cases!$C$22),MAX(0,INT((Staffing!$F$13/Inputs!$B$23+AA25)*2)-(Z36-AA15)))</f>
        <v>3</v>
      </c>
      <c r="AB30" s="30" t="n">
        <f aca="false">MIN(AB12+AB11,INT(AB29/Cases!$C$22),MAX(0,INT((Staffing!$F$13/Inputs!$B$23+AB25)*2)-(AA36-AB15)))</f>
        <v>4</v>
      </c>
      <c r="AC30" s="30" t="n">
        <f aca="false">MIN(AC12+AC11,INT(AC29/Cases!$C$22),MAX(0,INT((Staffing!$F$13/Inputs!$B$23+AC25)*2)-(AB36-AC15)))</f>
        <v>3</v>
      </c>
      <c r="AD30" s="30" t="n">
        <f aca="false">MIN(AD12+AD11,INT(AD29/Cases!$C$22),MAX(0,INT((Staffing!$F$13/Inputs!$B$23+AD25)*2)-(AC36-AD15)))</f>
        <v>4</v>
      </c>
      <c r="AE30" s="30" t="n">
        <f aca="false">MIN(AE12+AE11,INT(AE29/Cases!$C$22),MAX(0,INT((Staffing!$F$13/Inputs!$B$23+AE25)*2)-(AD36-AE15)))</f>
        <v>3</v>
      </c>
      <c r="AF30" s="30" t="n">
        <f aca="false">MIN(AF12+AF11,INT(AF29/Cases!$C$22),MAX(0,INT((Staffing!$F$13/Inputs!$B$23+AF25)*2)-(AE36-AF15)))</f>
        <v>3</v>
      </c>
      <c r="AG30" s="30" t="n">
        <f aca="false">MIN(AG12+AG11,INT(AG29/Cases!$C$22),MAX(0,INT((Staffing!$F$13/Inputs!$B$23+AG25)*2)-(AF36-AG15)))</f>
        <v>3</v>
      </c>
      <c r="AH30" s="30" t="n">
        <f aca="false">MIN(AH12+AH11,INT(AH29/Cases!$C$22),MAX(0,INT((Staffing!$F$13/Inputs!$B$23+AH25)*2)-(AG36-AH15)))</f>
        <v>2</v>
      </c>
      <c r="AI30" s="30" t="n">
        <f aca="false">MIN(AI12+AI11,INT(AI29/Cases!$C$22),MAX(0,INT((Staffing!$F$13/Inputs!$B$23+AI25)*2)-(AH36-AI15)))</f>
        <v>2</v>
      </c>
      <c r="AJ30" s="30" t="n">
        <f aca="false">MIN(AJ12+AJ11,INT(AJ29/Cases!$C$22),MAX(0,INT((Staffing!$F$13/Inputs!$B$23+AJ25)*2)-(AI36-AJ15)))</f>
        <v>2</v>
      </c>
      <c r="AK30" s="30" t="n">
        <f aca="false">MIN(AK12+AK11,INT(AK29/Cases!$C$22),MAX(0,INT((Staffing!$F$13/Inputs!$B$23+AK25)*2)-(AJ36-AK15)))</f>
        <v>2</v>
      </c>
    </row>
    <row r="31" customFormat="false" ht="15" hidden="false" customHeight="true" outlineLevel="0" collapsed="false">
      <c r="A31" s="25" t="s">
        <v>264</v>
      </c>
      <c r="B31" s="30" t="n">
        <f aca="false">B30*Cases!$C$22</f>
        <v>0</v>
      </c>
      <c r="C31" s="30" t="n">
        <f aca="false">C30*Cases!$C$22</f>
        <v>60</v>
      </c>
      <c r="D31" s="30" t="n">
        <f aca="false">D30*Cases!$C$22</f>
        <v>120</v>
      </c>
      <c r="E31" s="30" t="n">
        <f aca="false">E30*Cases!$C$22</f>
        <v>60</v>
      </c>
      <c r="F31" s="30" t="n">
        <f aca="false">F30*Cases!$C$22</f>
        <v>120</v>
      </c>
      <c r="G31" s="30" t="n">
        <f aca="false">G30*Cases!$C$22</f>
        <v>60</v>
      </c>
      <c r="H31" s="30" t="n">
        <f aca="false">H30*Cases!$C$22</f>
        <v>120</v>
      </c>
      <c r="I31" s="30" t="n">
        <f aca="false">I30*Cases!$C$22</f>
        <v>60</v>
      </c>
      <c r="J31" s="30" t="n">
        <f aca="false">J30*Cases!$C$22</f>
        <v>120</v>
      </c>
      <c r="K31" s="30" t="n">
        <f aca="false">K30*Cases!$C$22</f>
        <v>60</v>
      </c>
      <c r="L31" s="30" t="n">
        <f aca="false">L30*Cases!$C$22</f>
        <v>120</v>
      </c>
      <c r="M31" s="30" t="n">
        <f aca="false">M30*Cases!$C$22</f>
        <v>60</v>
      </c>
      <c r="N31" s="30" t="n">
        <f aca="false">N30*Cases!$C$22</f>
        <v>120</v>
      </c>
      <c r="O31" s="30" t="n">
        <f aca="false">O30*Cases!$C$22</f>
        <v>120</v>
      </c>
      <c r="P31" s="30" t="n">
        <f aca="false">P30*Cases!$C$22</f>
        <v>180</v>
      </c>
      <c r="Q31" s="30" t="n">
        <f aca="false">Q30*Cases!$C$22</f>
        <v>120</v>
      </c>
      <c r="R31" s="30" t="n">
        <f aca="false">R30*Cases!$C$22</f>
        <v>180</v>
      </c>
      <c r="S31" s="30" t="n">
        <f aca="false">S30*Cases!$C$22</f>
        <v>120</v>
      </c>
      <c r="T31" s="30" t="n">
        <f aca="false">T30*Cases!$C$22</f>
        <v>180</v>
      </c>
      <c r="U31" s="30" t="n">
        <f aca="false">U30*Cases!$C$22</f>
        <v>120</v>
      </c>
      <c r="V31" s="30" t="n">
        <f aca="false">V30*Cases!$C$22</f>
        <v>180</v>
      </c>
      <c r="W31" s="30" t="n">
        <f aca="false">W30*Cases!$C$22</f>
        <v>120</v>
      </c>
      <c r="X31" s="30" t="n">
        <f aca="false">X30*Cases!$C$22</f>
        <v>180</v>
      </c>
      <c r="Y31" s="30" t="n">
        <f aca="false">Y30*Cases!$C$22</f>
        <v>120</v>
      </c>
      <c r="Z31" s="30" t="n">
        <f aca="false">Z30*Cases!$C$22</f>
        <v>180</v>
      </c>
      <c r="AA31" s="30" t="n">
        <f aca="false">AA30*Cases!$C$22</f>
        <v>180</v>
      </c>
      <c r="AB31" s="30" t="n">
        <f aca="false">AB30*Cases!$C$22</f>
        <v>240</v>
      </c>
      <c r="AC31" s="30" t="n">
        <f aca="false">AC30*Cases!$C$22</f>
        <v>180</v>
      </c>
      <c r="AD31" s="30" t="n">
        <f aca="false">AD30*Cases!$C$22</f>
        <v>240</v>
      </c>
      <c r="AE31" s="30" t="n">
        <f aca="false">AE30*Cases!$C$22</f>
        <v>180</v>
      </c>
      <c r="AF31" s="30" t="n">
        <f aca="false">AF30*Cases!$C$22</f>
        <v>180</v>
      </c>
      <c r="AG31" s="30" t="n">
        <f aca="false">AG30*Cases!$C$22</f>
        <v>180</v>
      </c>
      <c r="AH31" s="30" t="n">
        <f aca="false">AH30*Cases!$C$22</f>
        <v>120</v>
      </c>
      <c r="AI31" s="30" t="n">
        <f aca="false">AI30*Cases!$C$22</f>
        <v>120</v>
      </c>
      <c r="AJ31" s="30" t="n">
        <f aca="false">AJ30*Cases!$C$22</f>
        <v>120</v>
      </c>
      <c r="AK31" s="30" t="n">
        <f aca="false">AK30*Cases!$C$22</f>
        <v>120</v>
      </c>
    </row>
    <row r="32" customFormat="false" ht="15" hidden="false" customHeight="true" outlineLevel="0" collapsed="false">
      <c r="A32" s="25" t="s">
        <v>265</v>
      </c>
      <c r="B32" s="32" t="n">
        <f aca="false">MIN(B18*Cases!$C$25,MAX(0,B29-B31))</f>
        <v>0</v>
      </c>
      <c r="C32" s="32" t="n">
        <f aca="false">MIN(C18*Cases!$C$25,MAX(0,C29-C31))</f>
        <v>0</v>
      </c>
      <c r="D32" s="32" t="n">
        <f aca="false">MIN(D18*Cases!$C$25,MAX(0,D29-D31))</f>
        <v>1</v>
      </c>
      <c r="E32" s="32" t="n">
        <f aca="false">MIN(E18*Cases!$C$25,MAX(0,E29-E31))</f>
        <v>3.98</v>
      </c>
      <c r="F32" s="32" t="n">
        <f aca="false">MIN(F18*Cases!$C$25,MAX(0,F29-F31))</f>
        <v>6.9202</v>
      </c>
      <c r="G32" s="32" t="n">
        <f aca="false">MIN(G18*Cases!$C$25,MAX(0,G29-G31))</f>
        <v>9.840998</v>
      </c>
      <c r="H32" s="32" t="n">
        <f aca="false">MIN(H18*Cases!$C$25,MAX(0,H29-H31))</f>
        <v>12.72258802</v>
      </c>
      <c r="I32" s="32" t="n">
        <f aca="false">MIN(I18*Cases!$C$25,MAX(0,I29-I31))</f>
        <v>15.5853621398</v>
      </c>
      <c r="J32" s="32" t="n">
        <f aca="false">MIN(J18*Cases!$C$25,MAX(0,J29-J31))</f>
        <v>18.409508518402</v>
      </c>
      <c r="K32" s="32" t="n">
        <f aca="false">MIN(K18*Cases!$C$25,MAX(0,K29-K31))</f>
        <v>21.215413433218</v>
      </c>
      <c r="L32" s="32" t="n">
        <f aca="false">MIN(L18*Cases!$C$25,MAX(0,L29-L31))</f>
        <v>23.9832592988858</v>
      </c>
      <c r="M32" s="32" t="n">
        <f aca="false">MIN(M18*Cases!$C$25,MAX(0,M29-M31))</f>
        <v>26.7334267058969</v>
      </c>
      <c r="N32" s="32" t="n">
        <f aca="false">MIN(N18*Cases!$C$25,MAX(0,N29-N31))</f>
        <v>29.446092438838</v>
      </c>
      <c r="O32" s="32" t="n">
        <f aca="false">MIN(O18*Cases!$C$25,MAX(0,O29-O31))</f>
        <v>32.1416315144496</v>
      </c>
      <c r="P32" s="32" t="n">
        <f aca="false">MIN(P18*Cases!$C$25,MAX(0,P29-P31))</f>
        <v>35.8002151993051</v>
      </c>
      <c r="Q32" s="32" t="n">
        <f aca="false">MIN(Q18*Cases!$C$25,MAX(0,Q29-Q31))</f>
        <v>40.422213047312</v>
      </c>
      <c r="R32" s="32" t="n">
        <f aca="false">MIN(R18*Cases!$C$25,MAX(0,R29-R31))</f>
        <v>44.9879909168389</v>
      </c>
      <c r="S32" s="32" t="n">
        <f aca="false">MIN(S18*Cases!$C$25,MAX(0,S29-S31))</f>
        <v>49.5181110076705</v>
      </c>
      <c r="T32" s="32" t="n">
        <f aca="false">MIN(T18*Cases!$C$25,MAX(0,T29-T31))</f>
        <v>53.9929298975938</v>
      </c>
      <c r="U32" s="32" t="n">
        <f aca="false">MIN(U18*Cases!$C$25,MAX(0,U29-U31))</f>
        <v>58.4330005986179</v>
      </c>
      <c r="V32" s="32" t="n">
        <f aca="false">MIN(V18*Cases!$C$25,MAX(0,V29-V31))</f>
        <v>62.8186705926317</v>
      </c>
      <c r="W32" s="32" t="n">
        <f aca="false">MIN(W18*Cases!$C$25,MAX(0,W29-W31))</f>
        <v>67.1704838867054</v>
      </c>
      <c r="X32" s="32" t="n">
        <f aca="false">MIN(X18*Cases!$C$25,MAX(0,X29-X31))</f>
        <v>71.4687790478383</v>
      </c>
      <c r="Y32" s="32" t="n">
        <f aca="false">MIN(Y18*Cases!$C$25,MAX(0,Y29-Y31))</f>
        <v>75.73409125736</v>
      </c>
      <c r="Z32" s="32" t="n">
        <f aca="false">MIN(Z18*Cases!$C$25,MAX(0,Z29-Z31))</f>
        <v>79.9467503447864</v>
      </c>
      <c r="AA32" s="32" t="n">
        <f aca="false">MIN(AA18*Cases!$C$25,MAX(0,AA29-AA31))</f>
        <v>84.1272828413385</v>
      </c>
      <c r="AB32" s="32" t="n">
        <f aca="false">MIN(AB18*Cases!$C$25,MAX(0,AB29-AB31))</f>
        <v>65.5887604489458</v>
      </c>
      <c r="AC32" s="32" t="n">
        <f aca="false">MIN(AC18*Cases!$C$25,MAX(0,AC29-AC31))</f>
        <v>95.3334499127959</v>
      </c>
      <c r="AD32" s="32" t="n">
        <f aca="false">MIN(AD18*Cases!$C$25,MAX(0,AD29-AD31))</f>
        <v>17.8565441160118</v>
      </c>
      <c r="AE32" s="32" t="n">
        <f aca="false">MIN(AE18*Cases!$C$25,MAX(0,AE29-AE31))</f>
        <v>50.3779786748517</v>
      </c>
      <c r="AF32" s="32" t="n">
        <f aca="false">MIN(AF18*Cases!$C$25,MAX(0,AF29-AF31))</f>
        <v>31.0741988881031</v>
      </c>
      <c r="AG32" s="32" t="n">
        <f aca="false">MIN(AG18*Cases!$C$25,MAX(0,AG29-AG31))</f>
        <v>11.9634568992221</v>
      </c>
      <c r="AH32" s="32" t="n">
        <f aca="false">MIN(AH18*Cases!$C$25,MAX(0,AH29-AH31))</f>
        <v>53.0438223302298</v>
      </c>
      <c r="AI32" s="32" t="n">
        <f aca="false">MIN(AI18*Cases!$C$25,MAX(0,AI29-AI31))</f>
        <v>42.2133841069276</v>
      </c>
      <c r="AJ32" s="32" t="n">
        <f aca="false">MIN(AJ18*Cases!$C$25,MAX(0,AJ29-AJ31))</f>
        <v>31.4912502658583</v>
      </c>
      <c r="AK32" s="32" t="n">
        <f aca="false">MIN(AK18*Cases!$C$25,MAX(0,AK29-AK31))</f>
        <v>20.8763377631997</v>
      </c>
    </row>
    <row r="33" customFormat="false" ht="15" hidden="false" customHeight="true" outlineLevel="0" collapsed="false">
      <c r="A33" s="25" t="s">
        <v>266</v>
      </c>
      <c r="B33" s="32" t="n">
        <f aca="false">SUM(B28,B31:B32)</f>
        <v>0</v>
      </c>
      <c r="C33" s="32" t="n">
        <f aca="false">SUM(C28,C31:C32)</f>
        <v>60</v>
      </c>
      <c r="D33" s="32" t="n">
        <f aca="false">SUM(D28,D31:D32)</f>
        <v>128.9</v>
      </c>
      <c r="E33" s="32" t="n">
        <f aca="false">SUM(E28,E31:E32)</f>
        <v>87.601</v>
      </c>
      <c r="F33" s="32" t="n">
        <f aca="false">SUM(F28,F31:F32)</f>
        <v>158.20499</v>
      </c>
      <c r="G33" s="32" t="n">
        <f aca="false">SUM(G28,G31:G32)</f>
        <v>116.6129401</v>
      </c>
      <c r="H33" s="32" t="n">
        <f aca="false">SUM(H28,H31:H32)</f>
        <v>186.926810699</v>
      </c>
      <c r="I33" s="32" t="n">
        <f aca="false">SUM(I28,I31:I32)</f>
        <v>145.04754259201</v>
      </c>
      <c r="J33" s="32" t="n">
        <f aca="false">SUM(J28,J31:J32)</f>
        <v>215.07706716609</v>
      </c>
      <c r="K33" s="32" t="n">
        <f aca="false">SUM(K28,K31:K32)</f>
        <v>172.916296494429</v>
      </c>
      <c r="L33" s="32" t="n">
        <f aca="false">SUM(L28,L31:L32)</f>
        <v>242.667133529485</v>
      </c>
      <c r="M33" s="32" t="n">
        <f aca="false">SUM(M28,M31:M32)</f>
        <v>200.23046219419</v>
      </c>
      <c r="N33" s="32" t="n">
        <f aca="false">SUM(N28,N31:N32)</f>
        <v>269.708157572248</v>
      </c>
      <c r="O33" s="32" t="n">
        <f aca="false">SUM(O28,O31:O32)</f>
        <v>287.001075996525</v>
      </c>
      <c r="P33" s="32" t="n">
        <f aca="false">SUM(P28,P31:P32)</f>
        <v>365.11106523656</v>
      </c>
      <c r="Q33" s="32" t="n">
        <f aca="false">SUM(Q28,Q31:Q32)</f>
        <v>331.939954584195</v>
      </c>
      <c r="R33" s="32" t="n">
        <f aca="false">SUM(R28,R31:R32)</f>
        <v>410.590555038353</v>
      </c>
      <c r="S33" s="32" t="n">
        <f aca="false">SUM(S28,S31:S32)</f>
        <v>376.964649487969</v>
      </c>
      <c r="T33" s="32" t="n">
        <f aca="false">SUM(T28,T31:T32)</f>
        <v>455.165002993089</v>
      </c>
      <c r="U33" s="32" t="n">
        <f aca="false">SUM(U28,U31:U32)</f>
        <v>421.093352963159</v>
      </c>
      <c r="V33" s="32" t="n">
        <f aca="false">SUM(V28,V31:V32)</f>
        <v>498.852419433527</v>
      </c>
      <c r="W33" s="32" t="n">
        <f aca="false">SUM(W28,W31:W32)</f>
        <v>464.343895239192</v>
      </c>
      <c r="X33" s="32" t="n">
        <f aca="false">SUM(X28,X31:X32)</f>
        <v>541.6704562868</v>
      </c>
      <c r="Y33" s="32" t="n">
        <f aca="false">SUM(Y28,Y31:Y32)</f>
        <v>506.733751723932</v>
      </c>
      <c r="Z33" s="32" t="n">
        <f aca="false">SUM(Z28,Z31:Z32)</f>
        <v>583.636414206693</v>
      </c>
      <c r="AA33" s="32" t="n">
        <f aca="false">SUM(AA28,AA31:AA32)</f>
        <v>608.280050064626</v>
      </c>
      <c r="AB33" s="32" t="n">
        <f aca="false">SUM(AB28,AB31:AB32)</f>
        <v>670</v>
      </c>
      <c r="AC33" s="32" t="n">
        <f aca="false">SUM(AC28,AC31:AC32)</f>
        <v>667.70057706834</v>
      </c>
      <c r="AD33" s="32" t="n">
        <f aca="false">SUM(AD28,AD31:AD32)</f>
        <v>670</v>
      </c>
      <c r="AE33" s="32" t="n">
        <f aca="false">SUM(AE28,AE31:AE32)</f>
        <v>670</v>
      </c>
      <c r="AF33" s="32" t="n">
        <f aca="false">SUM(AF28,AF31:AF32)</f>
        <v>670</v>
      </c>
      <c r="AG33" s="32" t="n">
        <f aca="false">SUM(AG28,AG31:AG32)</f>
        <v>670</v>
      </c>
      <c r="AH33" s="32" t="n">
        <f aca="false">SUM(AH28,AH31:AH32)</f>
        <v>670</v>
      </c>
      <c r="AI33" s="32" t="n">
        <f aca="false">SUM(AI28,AI31:AI32)</f>
        <v>670</v>
      </c>
      <c r="AJ33" s="32" t="n">
        <f aca="false">SUM(AJ28,AJ31:AJ32)</f>
        <v>670</v>
      </c>
      <c r="AK33" s="32" t="n">
        <f aca="false">SUM(AK28,AK31:AK32)</f>
        <v>670</v>
      </c>
    </row>
    <row r="34" customFormat="false" ht="15" hidden="false" customHeight="true" outlineLevel="0" collapsed="false">
      <c r="A34" s="25" t="s">
        <v>267</v>
      </c>
      <c r="B34" s="29" t="n">
        <f aca="false">IFERROR(B33/B27,0)</f>
        <v>0</v>
      </c>
      <c r="C34" s="29" t="n">
        <f aca="false">IFERROR(C33/C27,0)</f>
        <v>0.222222222222222</v>
      </c>
      <c r="D34" s="29" t="n">
        <f aca="false">IFERROR(D33/D27,0)</f>
        <v>0.477407407407407</v>
      </c>
      <c r="E34" s="29" t="n">
        <f aca="false">IFERROR(E33/E27,0)</f>
        <v>0.324448148148148</v>
      </c>
      <c r="F34" s="29" t="n">
        <f aca="false">IFERROR(F33/F27,0)</f>
        <v>0.585944407407408</v>
      </c>
      <c r="G34" s="29" t="n">
        <f aca="false">IFERROR(G33/G27,0)</f>
        <v>0.431899778148148</v>
      </c>
      <c r="H34" s="29" t="n">
        <f aca="false">IFERROR(H33/H27,0)</f>
        <v>0.692321521107407</v>
      </c>
      <c r="I34" s="29" t="n">
        <f aca="false">IFERROR(I33/I27,0)</f>
        <v>0.537213120711148</v>
      </c>
      <c r="J34" s="29" t="n">
        <f aca="false">IFERROR(J33/J27,0)</f>
        <v>0.796581730244777</v>
      </c>
      <c r="K34" s="29" t="n">
        <f aca="false">IFERROR(K33/K27,0)</f>
        <v>0.640430727757144</v>
      </c>
      <c r="L34" s="29" t="n">
        <f aca="false">IFERROR(L33/L27,0)</f>
        <v>0.898767161220314</v>
      </c>
      <c r="M34" s="29" t="n">
        <f aca="false">IFERROR(M33/M27,0)</f>
        <v>0.741594304422925</v>
      </c>
      <c r="N34" s="29" t="n">
        <f aca="false">IFERROR(N33/N27,0)</f>
        <v>0.728940966411481</v>
      </c>
      <c r="O34" s="29" t="n">
        <f aca="false">IFERROR(O33/O27,0)</f>
        <v>0.775678583774393</v>
      </c>
      <c r="P34" s="29" t="n">
        <f aca="false">IFERROR(P33/P27,0)</f>
        <v>0.986786662801514</v>
      </c>
      <c r="Q34" s="29" t="n">
        <f aca="false">IFERROR(Q33/Q27,0)</f>
        <v>0.897135012389715</v>
      </c>
      <c r="R34" s="29" t="n">
        <f aca="false">IFERROR(R33/R27,0)</f>
        <v>0.873596925613516</v>
      </c>
      <c r="S34" s="29" t="n">
        <f aca="false">IFERROR(S33/S27,0)</f>
        <v>0.802052445719083</v>
      </c>
      <c r="T34" s="29" t="n">
        <f aca="false">IFERROR(T33/T27,0)</f>
        <v>0.798535092970332</v>
      </c>
      <c r="U34" s="29" t="n">
        <f aca="false">IFERROR(U33/U27,0)</f>
        <v>0.738760268356419</v>
      </c>
      <c r="V34" s="29" t="n">
        <f aca="false">IFERROR(V33/V27,0)</f>
        <v>0.875179683216714</v>
      </c>
      <c r="W34" s="29" t="n">
        <f aca="false">IFERROR(W33/W27,0)</f>
        <v>0.814638412700336</v>
      </c>
      <c r="X34" s="29" t="n">
        <f aca="false">IFERROR(X33/X27,0)</f>
        <v>0.808463367592239</v>
      </c>
      <c r="Y34" s="29" t="n">
        <f aca="false">IFERROR(Y33/Y27,0)</f>
        <v>0.756319032423779</v>
      </c>
      <c r="Z34" s="29" t="n">
        <f aca="false">IFERROR(Z33/Z27,0)</f>
        <v>0.871099125681631</v>
      </c>
      <c r="AA34" s="29" t="n">
        <f aca="false">IFERROR(AA33/AA27,0)</f>
        <v>0.907880671738247</v>
      </c>
      <c r="AB34" s="29" t="n">
        <f aca="false">IFERROR(AB33/AB27,0)</f>
        <v>1</v>
      </c>
      <c r="AC34" s="29" t="n">
        <f aca="false">IFERROR(AC33/AC27,0)</f>
        <v>0.996568025475134</v>
      </c>
      <c r="AD34" s="29" t="n">
        <f aca="false">IFERROR(AD33/AD27,0)</f>
        <v>1</v>
      </c>
      <c r="AE34" s="29" t="n">
        <f aca="false">IFERROR(AE33/AE27,0)</f>
        <v>1</v>
      </c>
      <c r="AF34" s="29" t="n">
        <f aca="false">IFERROR(AF33/AF27,0)</f>
        <v>1</v>
      </c>
      <c r="AG34" s="29" t="n">
        <f aca="false">IFERROR(AG33/AG27,0)</f>
        <v>1</v>
      </c>
      <c r="AH34" s="29" t="n">
        <f aca="false">IFERROR(AH33/AH27,0)</f>
        <v>1</v>
      </c>
      <c r="AI34" s="29" t="n">
        <f aca="false">IFERROR(AI33/AI27,0)</f>
        <v>1</v>
      </c>
      <c r="AJ34" s="29" t="n">
        <f aca="false">IFERROR(AJ33/AJ27,0)</f>
        <v>1</v>
      </c>
      <c r="AK34" s="29" t="n">
        <f aca="false">IFERROR(AK33/AK27,0)</f>
        <v>1</v>
      </c>
    </row>
    <row r="35" customFormat="false" ht="15" hidden="false" customHeight="true" outlineLevel="0" collapsed="false">
      <c r="A35" s="25" t="s">
        <v>268</v>
      </c>
      <c r="B35" s="30" t="n">
        <f aca="false">B12+B11-B30</f>
        <v>0</v>
      </c>
      <c r="C35" s="30" t="n">
        <f aca="false">C12+C11-C30</f>
        <v>0</v>
      </c>
      <c r="D35" s="30" t="n">
        <f aca="false">D12+D11-D30</f>
        <v>0</v>
      </c>
      <c r="E35" s="30" t="n">
        <f aca="false">E12+E11-E30</f>
        <v>0</v>
      </c>
      <c r="F35" s="30" t="n">
        <f aca="false">F12+F11-F30</f>
        <v>0</v>
      </c>
      <c r="G35" s="30" t="n">
        <f aca="false">G12+G11-G30</f>
        <v>0</v>
      </c>
      <c r="H35" s="30" t="n">
        <f aca="false">H12+H11-H30</f>
        <v>0</v>
      </c>
      <c r="I35" s="30" t="n">
        <f aca="false">I12+I11-I30</f>
        <v>0</v>
      </c>
      <c r="J35" s="30" t="n">
        <f aca="false">J12+J11-J30</f>
        <v>0</v>
      </c>
      <c r="K35" s="30" t="n">
        <f aca="false">K12+K11-K30</f>
        <v>0</v>
      </c>
      <c r="L35" s="30" t="n">
        <f aca="false">L12+L11-L30</f>
        <v>0</v>
      </c>
      <c r="M35" s="30" t="n">
        <f aca="false">M12+M11-M30</f>
        <v>0</v>
      </c>
      <c r="N35" s="30" t="n">
        <f aca="false">N12+N11-N30</f>
        <v>0</v>
      </c>
      <c r="O35" s="30" t="n">
        <f aca="false">O12+O11-O30</f>
        <v>0</v>
      </c>
      <c r="P35" s="30" t="n">
        <f aca="false">P12+P11-P30</f>
        <v>0</v>
      </c>
      <c r="Q35" s="30" t="n">
        <f aca="false">Q12+Q11-Q30</f>
        <v>0</v>
      </c>
      <c r="R35" s="30" t="n">
        <f aca="false">R12+R11-R30</f>
        <v>0</v>
      </c>
      <c r="S35" s="30" t="n">
        <f aca="false">S12+S11-S30</f>
        <v>0</v>
      </c>
      <c r="T35" s="30" t="n">
        <f aca="false">T12+T11-T30</f>
        <v>0</v>
      </c>
      <c r="U35" s="30" t="n">
        <f aca="false">U12+U11-U30</f>
        <v>0</v>
      </c>
      <c r="V35" s="30" t="n">
        <f aca="false">V12+V11-V30</f>
        <v>0</v>
      </c>
      <c r="W35" s="30" t="n">
        <f aca="false">W12+W11-W30</f>
        <v>0</v>
      </c>
      <c r="X35" s="30" t="n">
        <f aca="false">X12+X11-X30</f>
        <v>0</v>
      </c>
      <c r="Y35" s="30" t="n">
        <f aca="false">Y12+Y11-Y30</f>
        <v>0</v>
      </c>
      <c r="Z35" s="30" t="n">
        <f aca="false">Z12+Z11-Z30</f>
        <v>0</v>
      </c>
      <c r="AA35" s="30" t="n">
        <f aca="false">AA12+AA11-AA30</f>
        <v>0</v>
      </c>
      <c r="AB35" s="30" t="n">
        <f aca="false">AB12+AB11-AB30</f>
        <v>0</v>
      </c>
      <c r="AC35" s="30" t="n">
        <f aca="false">AC12+AC11-AC30</f>
        <v>0</v>
      </c>
      <c r="AD35" s="30" t="n">
        <f aca="false">AD12+AD11-AD30</f>
        <v>0</v>
      </c>
      <c r="AE35" s="30" t="n">
        <f aca="false">AE12+AE11-AE30</f>
        <v>0</v>
      </c>
      <c r="AF35" s="30" t="n">
        <f aca="false">AF12+AF11-AF30</f>
        <v>1</v>
      </c>
      <c r="AG35" s="30" t="n">
        <f aca="false">AG12+AG11-AG30</f>
        <v>1</v>
      </c>
      <c r="AH35" s="30" t="n">
        <f aca="false">AH12+AH11-AH30</f>
        <v>3</v>
      </c>
      <c r="AI35" s="30" t="n">
        <f aca="false">AI12+AI11-AI30</f>
        <v>4</v>
      </c>
      <c r="AJ35" s="30" t="n">
        <f aca="false">AJ12+AJ11-AJ30</f>
        <v>6</v>
      </c>
      <c r="AK35" s="30" t="n">
        <f aca="false">AK12+AK11-AK30</f>
        <v>7</v>
      </c>
    </row>
    <row r="36" customFormat="false" ht="15" hidden="false" customHeight="true" outlineLevel="0" collapsed="false">
      <c r="A36" s="25" t="s">
        <v>269</v>
      </c>
      <c r="B36" s="30" t="n">
        <f aca="false">0+B30-B15</f>
        <v>0</v>
      </c>
      <c r="C36" s="30" t="n">
        <f aca="false">B36+C30-C15</f>
        <v>1</v>
      </c>
      <c r="D36" s="30" t="n">
        <f aca="false">C36+D30-D15</f>
        <v>2</v>
      </c>
      <c r="E36" s="30" t="n">
        <f aca="false">D36+E30-E15</f>
        <v>1</v>
      </c>
      <c r="F36" s="30" t="n">
        <f aca="false">E36+F30-F15</f>
        <v>2</v>
      </c>
      <c r="G36" s="30" t="n">
        <f aca="false">F36+G30-G15</f>
        <v>1</v>
      </c>
      <c r="H36" s="30" t="n">
        <f aca="false">G36+H30-H15</f>
        <v>2</v>
      </c>
      <c r="I36" s="30" t="n">
        <f aca="false">H36+I30-I15</f>
        <v>1</v>
      </c>
      <c r="J36" s="30" t="n">
        <f aca="false">I36+J30-J15</f>
        <v>2</v>
      </c>
      <c r="K36" s="30" t="n">
        <f aca="false">J36+K30-K15</f>
        <v>1</v>
      </c>
      <c r="L36" s="30" t="n">
        <f aca="false">K36+L30-L15</f>
        <v>2</v>
      </c>
      <c r="M36" s="30" t="n">
        <f aca="false">L36+M30-M15</f>
        <v>1</v>
      </c>
      <c r="N36" s="30" t="n">
        <f aca="false">M36+N30-N15</f>
        <v>2</v>
      </c>
      <c r="O36" s="30" t="n">
        <f aca="false">N36+O30-O15</f>
        <v>2</v>
      </c>
      <c r="P36" s="30" t="n">
        <f aca="false">O36+P30-P15</f>
        <v>3</v>
      </c>
      <c r="Q36" s="30" t="n">
        <f aca="false">P36+Q30-Q15</f>
        <v>2</v>
      </c>
      <c r="R36" s="30" t="n">
        <f aca="false">Q36+R30-R15</f>
        <v>3</v>
      </c>
      <c r="S36" s="30" t="n">
        <f aca="false">R36+S30-S15</f>
        <v>2</v>
      </c>
      <c r="T36" s="30" t="n">
        <f aca="false">S36+T30-T15</f>
        <v>3</v>
      </c>
      <c r="U36" s="30" t="n">
        <f aca="false">T36+U30-U15</f>
        <v>2</v>
      </c>
      <c r="V36" s="30" t="n">
        <f aca="false">U36+V30-V15</f>
        <v>3</v>
      </c>
      <c r="W36" s="30" t="n">
        <f aca="false">V36+W30-W15</f>
        <v>2</v>
      </c>
      <c r="X36" s="30" t="n">
        <f aca="false">W36+X30-X15</f>
        <v>3</v>
      </c>
      <c r="Y36" s="30" t="n">
        <f aca="false">X36+Y30-Y15</f>
        <v>2</v>
      </c>
      <c r="Z36" s="30" t="n">
        <f aca="false">Y36+Z30-Z15</f>
        <v>3</v>
      </c>
      <c r="AA36" s="30" t="n">
        <f aca="false">Z36+AA30-AA15</f>
        <v>3</v>
      </c>
      <c r="AB36" s="30" t="n">
        <f aca="false">AA36+AB30-AB15</f>
        <v>4</v>
      </c>
      <c r="AC36" s="30" t="n">
        <f aca="false">AB36+AC30-AC15</f>
        <v>3</v>
      </c>
      <c r="AD36" s="30" t="n">
        <f aca="false">AC36+AD30-AD15</f>
        <v>4</v>
      </c>
      <c r="AE36" s="30" t="n">
        <f aca="false">AD36+AE30-AE15</f>
        <v>3</v>
      </c>
      <c r="AF36" s="30" t="n">
        <f aca="false">AE36+AF30-AF15</f>
        <v>3</v>
      </c>
      <c r="AG36" s="30" t="n">
        <f aca="false">AF36+AG30-AG15</f>
        <v>3</v>
      </c>
      <c r="AH36" s="30" t="n">
        <f aca="false">AG36+AH30-AH15</f>
        <v>2</v>
      </c>
      <c r="AI36" s="30" t="n">
        <f aca="false">AH36+AI30-AI15</f>
        <v>2</v>
      </c>
      <c r="AJ36" s="30" t="n">
        <f aca="false">AI36+AJ30-AJ15</f>
        <v>2</v>
      </c>
      <c r="AK36" s="30" t="n">
        <f aca="false">AJ36+AK30-AK15</f>
        <v>2</v>
      </c>
    </row>
    <row r="37" customFormat="false" ht="15" hidden="false" customHeight="true" outlineLevel="0" collapsed="false">
      <c r="A37" s="25" t="s">
        <v>270</v>
      </c>
      <c r="B37" s="30" t="n">
        <f aca="false">Offers!$B$10*Cases!$C$17</f>
        <v>202.5</v>
      </c>
      <c r="C37" s="30" t="n">
        <f aca="false">Offers!$B$10*Cases!$C$17</f>
        <v>202.5</v>
      </c>
      <c r="D37" s="30" t="n">
        <f aca="false">Offers!$B$10*Cases!$C$17</f>
        <v>202.5</v>
      </c>
      <c r="E37" s="30" t="n">
        <f aca="false">Offers!$B$10*Cases!$C$17</f>
        <v>202.5</v>
      </c>
      <c r="F37" s="30" t="n">
        <f aca="false">Offers!$B$10*Cases!$C$17</f>
        <v>202.5</v>
      </c>
      <c r="G37" s="30" t="n">
        <f aca="false">Offers!$B$10*Cases!$C$17</f>
        <v>202.5</v>
      </c>
      <c r="H37" s="30" t="n">
        <f aca="false">Offers!$B$10*Cases!$C$17</f>
        <v>202.5</v>
      </c>
      <c r="I37" s="30" t="n">
        <f aca="false">Offers!$B$10*Cases!$C$17</f>
        <v>202.5</v>
      </c>
      <c r="J37" s="30" t="n">
        <f aca="false">Offers!$B$10*Cases!$C$17</f>
        <v>202.5</v>
      </c>
      <c r="K37" s="30" t="n">
        <f aca="false">Offers!$B$10*Cases!$C$17</f>
        <v>202.5</v>
      </c>
      <c r="L37" s="30" t="n">
        <f aca="false">Offers!$B$10*Cases!$C$17</f>
        <v>202.5</v>
      </c>
      <c r="M37" s="30" t="n">
        <f aca="false">Offers!$B$10*Cases!$C$17</f>
        <v>202.5</v>
      </c>
      <c r="N37" s="30" t="n">
        <f aca="false">Offers!$B$10*Cases!$C$17</f>
        <v>202.5</v>
      </c>
      <c r="O37" s="30" t="n">
        <f aca="false">Offers!$B$10*Cases!$C$17</f>
        <v>202.5</v>
      </c>
      <c r="P37" s="30" t="n">
        <f aca="false">Offers!$B$10*Cases!$C$17</f>
        <v>202.5</v>
      </c>
      <c r="Q37" s="30" t="n">
        <f aca="false">Offers!$B$10*Cases!$C$17</f>
        <v>202.5</v>
      </c>
      <c r="R37" s="30" t="n">
        <f aca="false">Offers!$B$10*Cases!$C$17</f>
        <v>202.5</v>
      </c>
      <c r="S37" s="30" t="n">
        <f aca="false">Offers!$B$10*Cases!$C$17</f>
        <v>202.5</v>
      </c>
      <c r="T37" s="30" t="n">
        <f aca="false">Offers!$B$10*Cases!$C$17</f>
        <v>202.5</v>
      </c>
      <c r="U37" s="30" t="n">
        <f aca="false">Offers!$B$10*Cases!$C$17</f>
        <v>202.5</v>
      </c>
      <c r="V37" s="30" t="n">
        <f aca="false">Offers!$B$10*Cases!$C$17</f>
        <v>202.5</v>
      </c>
      <c r="W37" s="30" t="n">
        <f aca="false">Offers!$B$10*Cases!$C$17</f>
        <v>202.5</v>
      </c>
      <c r="X37" s="30" t="n">
        <f aca="false">Offers!$B$10*Cases!$C$17</f>
        <v>202.5</v>
      </c>
      <c r="Y37" s="30" t="n">
        <f aca="false">Offers!$B$10*Cases!$C$17</f>
        <v>202.5</v>
      </c>
      <c r="Z37" s="30" t="n">
        <f aca="false">Offers!$B$10*Cases!$C$17</f>
        <v>202.5</v>
      </c>
      <c r="AA37" s="30" t="n">
        <f aca="false">Offers!$B$10*Cases!$C$17</f>
        <v>202.5</v>
      </c>
      <c r="AB37" s="30" t="n">
        <f aca="false">Offers!$B$10*Cases!$C$17</f>
        <v>202.5</v>
      </c>
      <c r="AC37" s="30" t="n">
        <f aca="false">Offers!$B$10*Cases!$C$17</f>
        <v>202.5</v>
      </c>
      <c r="AD37" s="30" t="n">
        <f aca="false">Offers!$B$10*Cases!$C$17</f>
        <v>202.5</v>
      </c>
      <c r="AE37" s="30" t="n">
        <f aca="false">Offers!$B$10*Cases!$C$17</f>
        <v>202.5</v>
      </c>
      <c r="AF37" s="30" t="n">
        <f aca="false">Offers!$B$10*Cases!$C$17</f>
        <v>202.5</v>
      </c>
      <c r="AG37" s="30" t="n">
        <f aca="false">Offers!$B$10*Cases!$C$17</f>
        <v>202.5</v>
      </c>
      <c r="AH37" s="30" t="n">
        <f aca="false">Offers!$B$10*Cases!$C$17</f>
        <v>202.5</v>
      </c>
      <c r="AI37" s="30" t="n">
        <f aca="false">Offers!$B$10*Cases!$C$17</f>
        <v>202.5</v>
      </c>
      <c r="AJ37" s="30" t="n">
        <f aca="false">Offers!$B$10*Cases!$C$17</f>
        <v>202.5</v>
      </c>
      <c r="AK37" s="30" t="n">
        <f aca="false">Offers!$B$10*Cases!$C$17</f>
        <v>202.5</v>
      </c>
    </row>
    <row r="38" customFormat="false" ht="15" hidden="false" customHeight="true" outlineLevel="0" collapsed="false">
      <c r="A38" s="25" t="s">
        <v>271</v>
      </c>
      <c r="B38" s="30" t="n">
        <f aca="false">Cases!$C$23*B37</f>
        <v>12150</v>
      </c>
      <c r="C38" s="30" t="n">
        <f aca="false">Cases!$C$23*C37</f>
        <v>12150</v>
      </c>
      <c r="D38" s="30" t="n">
        <f aca="false">Cases!$C$23*D37</f>
        <v>12150</v>
      </c>
      <c r="E38" s="30" t="n">
        <f aca="false">Cases!$C$23*E37</f>
        <v>12150</v>
      </c>
      <c r="F38" s="30" t="n">
        <f aca="false">Cases!$C$23*F37</f>
        <v>12150</v>
      </c>
      <c r="G38" s="30" t="n">
        <f aca="false">Cases!$C$23*G37</f>
        <v>12150</v>
      </c>
      <c r="H38" s="30" t="n">
        <f aca="false">Cases!$C$23*H37</f>
        <v>12150</v>
      </c>
      <c r="I38" s="30" t="n">
        <f aca="false">Cases!$C$23*I37</f>
        <v>12150</v>
      </c>
      <c r="J38" s="30" t="n">
        <f aca="false">Cases!$C$23*J37</f>
        <v>12150</v>
      </c>
      <c r="K38" s="30" t="n">
        <f aca="false">Cases!$C$23*K37</f>
        <v>12150</v>
      </c>
      <c r="L38" s="30" t="n">
        <f aca="false">Cases!$C$23*L37</f>
        <v>12150</v>
      </c>
      <c r="M38" s="30" t="n">
        <f aca="false">Cases!$C$23*M37</f>
        <v>12150</v>
      </c>
      <c r="N38" s="30" t="n">
        <f aca="false">Cases!$C$23*N37</f>
        <v>12150</v>
      </c>
      <c r="O38" s="30" t="n">
        <f aca="false">Cases!$C$23*O37</f>
        <v>12150</v>
      </c>
      <c r="P38" s="30" t="n">
        <f aca="false">Cases!$C$23*P37</f>
        <v>12150</v>
      </c>
      <c r="Q38" s="30" t="n">
        <f aca="false">Cases!$C$23*Q37</f>
        <v>12150</v>
      </c>
      <c r="R38" s="30" t="n">
        <f aca="false">Cases!$C$23*R37</f>
        <v>12150</v>
      </c>
      <c r="S38" s="30" t="n">
        <f aca="false">Cases!$C$23*S37</f>
        <v>12150</v>
      </c>
      <c r="T38" s="30" t="n">
        <f aca="false">Cases!$C$23*T37</f>
        <v>12150</v>
      </c>
      <c r="U38" s="30" t="n">
        <f aca="false">Cases!$C$23*U37</f>
        <v>12150</v>
      </c>
      <c r="V38" s="30" t="n">
        <f aca="false">Cases!$C$23*V37</f>
        <v>12150</v>
      </c>
      <c r="W38" s="30" t="n">
        <f aca="false">Cases!$C$23*W37</f>
        <v>12150</v>
      </c>
      <c r="X38" s="30" t="n">
        <f aca="false">Cases!$C$23*X37</f>
        <v>12150</v>
      </c>
      <c r="Y38" s="30" t="n">
        <f aca="false">Cases!$C$23*Y37</f>
        <v>12150</v>
      </c>
      <c r="Z38" s="30" t="n">
        <f aca="false">Cases!$C$23*Z37</f>
        <v>12150</v>
      </c>
      <c r="AA38" s="30" t="n">
        <f aca="false">Cases!$C$23*AA37</f>
        <v>12150</v>
      </c>
      <c r="AB38" s="30" t="n">
        <f aca="false">Cases!$C$23*AB37</f>
        <v>12150</v>
      </c>
      <c r="AC38" s="30" t="n">
        <f aca="false">Cases!$C$23*AC37</f>
        <v>12150</v>
      </c>
      <c r="AD38" s="30" t="n">
        <f aca="false">Cases!$C$23*AD37</f>
        <v>12150</v>
      </c>
      <c r="AE38" s="30" t="n">
        <f aca="false">Cases!$C$23*AE37</f>
        <v>12150</v>
      </c>
      <c r="AF38" s="30" t="n">
        <f aca="false">Cases!$C$23*AF37</f>
        <v>12150</v>
      </c>
      <c r="AG38" s="30" t="n">
        <f aca="false">Cases!$C$23*AG37</f>
        <v>12150</v>
      </c>
      <c r="AH38" s="30" t="n">
        <f aca="false">Cases!$C$23*AH37</f>
        <v>12150</v>
      </c>
      <c r="AI38" s="30" t="n">
        <f aca="false">Cases!$C$23*AI37</f>
        <v>12150</v>
      </c>
      <c r="AJ38" s="30" t="n">
        <f aca="false">Cases!$C$23*AJ37</f>
        <v>12150</v>
      </c>
      <c r="AK38" s="30" t="n">
        <f aca="false">Cases!$C$23*AK37</f>
        <v>12150</v>
      </c>
    </row>
    <row r="39" customFormat="false" ht="15" hidden="false" customHeight="true" outlineLevel="0" collapsed="false">
      <c r="A39" s="25" t="s">
        <v>272</v>
      </c>
      <c r="B39" s="30" t="n">
        <f aca="false">B18*B21</f>
        <v>0</v>
      </c>
      <c r="C39" s="30" t="n">
        <f aca="false">C18*C21</f>
        <v>0</v>
      </c>
      <c r="D39" s="30" t="n">
        <f aca="false">D18*D21</f>
        <v>674.865</v>
      </c>
      <c r="E39" s="30" t="n">
        <f aca="false">E18*E21</f>
        <v>2685.9627</v>
      </c>
      <c r="F39" s="30" t="n">
        <f aca="false">F18*F21</f>
        <v>4670.200773</v>
      </c>
      <c r="G39" s="30" t="n">
        <f aca="false">G18*G21</f>
        <v>6641.34511527</v>
      </c>
      <c r="H39" s="30" t="n">
        <f aca="false">H18*H21</f>
        <v>8586.0293641173</v>
      </c>
      <c r="I39" s="30" t="n">
        <f aca="false">I18*I21</f>
        <v>10518.0154204761</v>
      </c>
      <c r="J39" s="30" t="n">
        <f aca="false">J18*J21</f>
        <v>12423.9329662714</v>
      </c>
      <c r="K39" s="30" t="n">
        <f aca="false">K18*K21</f>
        <v>14317.5399866086</v>
      </c>
      <c r="L39" s="30" t="n">
        <f aca="false">L18*L21</f>
        <v>16185.4622867426</v>
      </c>
      <c r="M39" s="30" t="n">
        <f aca="false">M18*M21</f>
        <v>18041.4540138751</v>
      </c>
      <c r="N39" s="30" t="n">
        <f aca="false">N18*N21</f>
        <v>19872.1371737364</v>
      </c>
      <c r="O39" s="30" t="n">
        <f aca="false">O18*O21</f>
        <v>21691.262151999</v>
      </c>
      <c r="P39" s="30" t="n">
        <f aca="false">P18*P21</f>
        <v>24160.312230479</v>
      </c>
      <c r="Q39" s="30" t="n">
        <f aca="false">Q18*Q21</f>
        <v>27279.5368081742</v>
      </c>
      <c r="R39" s="30" t="n">
        <f aca="false">R18*R21</f>
        <v>30360.8204900925</v>
      </c>
      <c r="S39" s="30" t="n">
        <f aca="false">S18*S21</f>
        <v>33418.0399851916</v>
      </c>
      <c r="T39" s="30" t="n">
        <f aca="false">T18*T21</f>
        <v>36437.9386353397</v>
      </c>
      <c r="U39" s="30" t="n">
        <f aca="false">U18*U21</f>
        <v>39434.3869489863</v>
      </c>
      <c r="V39" s="30" t="n">
        <f aca="false">V18*V21</f>
        <v>42394.1221294964</v>
      </c>
      <c r="W39" s="30" t="n">
        <f aca="false">W18*W21</f>
        <v>45331.0086082014</v>
      </c>
      <c r="X39" s="30" t="n">
        <f aca="false">X18*X21</f>
        <v>48231.7775721194</v>
      </c>
      <c r="Y39" s="30" t="n">
        <f aca="false">Y18*Y21</f>
        <v>51110.2874963982</v>
      </c>
      <c r="Z39" s="30" t="n">
        <f aca="false">Z18*Z21</f>
        <v>53953.2636714342</v>
      </c>
      <c r="AA39" s="30" t="n">
        <f aca="false">AA18*AA21</f>
        <v>56774.5587347199</v>
      </c>
      <c r="AB39" s="30" t="n">
        <f aca="false">AB18*AB21</f>
        <v>60235.7571973727</v>
      </c>
      <c r="AC39" s="30" t="n">
        <f aca="false">AC18*AC21</f>
        <v>64337.208675399</v>
      </c>
      <c r="AD39" s="30" t="n">
        <f aca="false">AD18*AD21</f>
        <v>68390.896988645</v>
      </c>
      <c r="AE39" s="30" t="n">
        <f aca="false">AE18*AE21</f>
        <v>72410.7970687586</v>
      </c>
      <c r="AF39" s="30" t="n">
        <f aca="false">AF18*AF21</f>
        <v>76383.749498071</v>
      </c>
      <c r="AG39" s="30" t="n">
        <f aca="false">AG18*AG21</f>
        <v>79648.8560530903</v>
      </c>
      <c r="AH39" s="30" t="n">
        <f aca="false">AH18*AH21</f>
        <v>82881.3115425593</v>
      </c>
      <c r="AI39" s="30" t="n">
        <f aca="false">AI18*AI21</f>
        <v>85406.5774771338</v>
      </c>
      <c r="AJ39" s="30" t="n">
        <f aca="false">AJ18*AJ21</f>
        <v>87238.4744023624</v>
      </c>
      <c r="AK39" s="30" t="n">
        <f aca="false">AK18*AK21</f>
        <v>89052.0523583388</v>
      </c>
    </row>
    <row r="40" customFormat="false" ht="15" hidden="false" customHeight="true" outlineLevel="0" collapsed="false">
      <c r="A40" s="25" t="s">
        <v>273</v>
      </c>
      <c r="B40" s="30" t="n">
        <f aca="false">B18*B22</f>
        <v>0</v>
      </c>
      <c r="C40" s="30" t="n">
        <f aca="false">C18*C22</f>
        <v>0</v>
      </c>
      <c r="D40" s="30" t="n">
        <f aca="false">D18*D22</f>
        <v>450</v>
      </c>
      <c r="E40" s="30" t="n">
        <f aca="false">E18*E22</f>
        <v>1791</v>
      </c>
      <c r="F40" s="30" t="n">
        <f aca="false">F18*F22</f>
        <v>3114.09</v>
      </c>
      <c r="G40" s="30" t="n">
        <f aca="false">G18*G22</f>
        <v>4428.4491</v>
      </c>
      <c r="H40" s="30" t="n">
        <f aca="false">H18*H22</f>
        <v>5725.164609</v>
      </c>
      <c r="I40" s="30" t="n">
        <f aca="false">I18*I22</f>
        <v>7013.41296291</v>
      </c>
      <c r="J40" s="30" t="n">
        <f aca="false">J18*J22</f>
        <v>8284.2788332809</v>
      </c>
      <c r="K40" s="30" t="n">
        <f aca="false">K18*K22</f>
        <v>9546.93604494809</v>
      </c>
      <c r="L40" s="30" t="n">
        <f aca="false">L18*L22</f>
        <v>10792.4666844986</v>
      </c>
      <c r="M40" s="30" t="n">
        <f aca="false">M18*M22</f>
        <v>12030.0420176536</v>
      </c>
      <c r="N40" s="30" t="n">
        <f aca="false">N18*N22</f>
        <v>13250.7415974771</v>
      </c>
      <c r="O40" s="30" t="n">
        <f aca="false">O18*O22</f>
        <v>14463.7341815023</v>
      </c>
      <c r="P40" s="30" t="n">
        <f aca="false">P18*P22</f>
        <v>16110.0968396873</v>
      </c>
      <c r="Q40" s="30" t="n">
        <f aca="false">Q18*Q22</f>
        <v>18189.9958712904</v>
      </c>
      <c r="R40" s="30" t="n">
        <f aca="false">R18*R22</f>
        <v>20244.5959125775</v>
      </c>
      <c r="S40" s="30" t="n">
        <f aca="false">S18*S22</f>
        <v>22283.1499534517</v>
      </c>
      <c r="T40" s="30" t="n">
        <f aca="false">T18*T22</f>
        <v>24296.8184539172</v>
      </c>
      <c r="U40" s="30" t="n">
        <f aca="false">U18*U22</f>
        <v>26294.8502693781</v>
      </c>
      <c r="V40" s="30" t="n">
        <f aca="false">V18*V22</f>
        <v>28268.4017666843</v>
      </c>
      <c r="W40" s="30" t="n">
        <f aca="false">W18*W22</f>
        <v>30226.7177490174</v>
      </c>
      <c r="X40" s="30" t="n">
        <f aca="false">X18*X22</f>
        <v>32160.9505715273</v>
      </c>
      <c r="Y40" s="30" t="n">
        <f aca="false">Y18*Y22</f>
        <v>34080.341065812</v>
      </c>
      <c r="Z40" s="30" t="n">
        <f aca="false">Z18*Z22</f>
        <v>35976.0376551539</v>
      </c>
      <c r="AA40" s="30" t="n">
        <f aca="false">AA18*AA22</f>
        <v>37857.2772786023</v>
      </c>
      <c r="AB40" s="30" t="n">
        <f aca="false">AB18*AB22</f>
        <v>40165.2045058163</v>
      </c>
      <c r="AC40" s="30" t="n">
        <f aca="false">AC18*AC22</f>
        <v>42900.0524607581</v>
      </c>
      <c r="AD40" s="30" t="n">
        <f aca="false">AD18*AD22</f>
        <v>45603.0519361506</v>
      </c>
      <c r="AE40" s="30" t="n">
        <f aca="false">AE18*AE22</f>
        <v>48283.5214167891</v>
      </c>
      <c r="AF40" s="30" t="n">
        <f aca="false">AF18*AF22</f>
        <v>50932.6862026212</v>
      </c>
      <c r="AG40" s="30" t="n">
        <f aca="false">AG18*AG22</f>
        <v>53109.859340595</v>
      </c>
      <c r="AH40" s="30" t="n">
        <f aca="false">AH18*AH22</f>
        <v>55265.260747189</v>
      </c>
      <c r="AI40" s="30" t="n">
        <f aca="false">AI18*AI22</f>
        <v>56949.1081397171</v>
      </c>
      <c r="AJ40" s="30" t="n">
        <f aca="false">AJ18*AJ22</f>
        <v>58170.6170583199</v>
      </c>
      <c r="AK40" s="30" t="n">
        <f aca="false">AK18*AK22</f>
        <v>59379.9108877367</v>
      </c>
    </row>
    <row r="41" customFormat="false" ht="15" hidden="false" customHeight="true" outlineLevel="0" collapsed="false">
      <c r="A41" s="25" t="s">
        <v>274</v>
      </c>
      <c r="B41" s="30" t="n">
        <f aca="false">B15*B38</f>
        <v>0</v>
      </c>
      <c r="C41" s="30" t="n">
        <f aca="false">C15*C38</f>
        <v>0</v>
      </c>
      <c r="D41" s="30" t="n">
        <f aca="false">D15*D38</f>
        <v>12150</v>
      </c>
      <c r="E41" s="30" t="n">
        <f aca="false">E15*E38</f>
        <v>24300</v>
      </c>
      <c r="F41" s="30" t="n">
        <f aca="false">F15*F38</f>
        <v>12150</v>
      </c>
      <c r="G41" s="30" t="n">
        <f aca="false">G15*G38</f>
        <v>24300</v>
      </c>
      <c r="H41" s="30" t="n">
        <f aca="false">H15*H38</f>
        <v>12150</v>
      </c>
      <c r="I41" s="30" t="n">
        <f aca="false">I15*I38</f>
        <v>24300</v>
      </c>
      <c r="J41" s="30" t="n">
        <f aca="false">J15*J38</f>
        <v>12150</v>
      </c>
      <c r="K41" s="30" t="n">
        <f aca="false">K15*K38</f>
        <v>24300</v>
      </c>
      <c r="L41" s="30" t="n">
        <f aca="false">L15*L38</f>
        <v>12150</v>
      </c>
      <c r="M41" s="30" t="n">
        <f aca="false">M15*M38</f>
        <v>24300</v>
      </c>
      <c r="N41" s="30" t="n">
        <f aca="false">N15*N38</f>
        <v>12150</v>
      </c>
      <c r="O41" s="30" t="n">
        <f aca="false">O15*O38</f>
        <v>24300</v>
      </c>
      <c r="P41" s="30" t="n">
        <f aca="false">P15*P38</f>
        <v>24300</v>
      </c>
      <c r="Q41" s="30" t="n">
        <f aca="false">Q15*Q38</f>
        <v>36450</v>
      </c>
      <c r="R41" s="30" t="n">
        <f aca="false">R15*R38</f>
        <v>24300</v>
      </c>
      <c r="S41" s="30" t="n">
        <f aca="false">S15*S38</f>
        <v>36450</v>
      </c>
      <c r="T41" s="30" t="n">
        <f aca="false">T15*T38</f>
        <v>24300</v>
      </c>
      <c r="U41" s="30" t="n">
        <f aca="false">U15*U38</f>
        <v>36450</v>
      </c>
      <c r="V41" s="30" t="n">
        <f aca="false">V15*V38</f>
        <v>24300</v>
      </c>
      <c r="W41" s="30" t="n">
        <f aca="false">W15*W38</f>
        <v>36450</v>
      </c>
      <c r="X41" s="30" t="n">
        <f aca="false">X15*X38</f>
        <v>24300</v>
      </c>
      <c r="Y41" s="30" t="n">
        <f aca="false">Y15*Y38</f>
        <v>36450</v>
      </c>
      <c r="Z41" s="30" t="n">
        <f aca="false">Z15*Z38</f>
        <v>24300</v>
      </c>
      <c r="AA41" s="30" t="n">
        <f aca="false">AA15*AA38</f>
        <v>36450</v>
      </c>
      <c r="AB41" s="30" t="n">
        <f aca="false">AB15*AB38</f>
        <v>36450</v>
      </c>
      <c r="AC41" s="30" t="n">
        <f aca="false">AC15*AC38</f>
        <v>48600</v>
      </c>
      <c r="AD41" s="30" t="n">
        <f aca="false">AD15*AD38</f>
        <v>36450</v>
      </c>
      <c r="AE41" s="30" t="n">
        <f aca="false">AE15*AE38</f>
        <v>48600</v>
      </c>
      <c r="AF41" s="30" t="n">
        <f aca="false">AF15*AF38</f>
        <v>36450</v>
      </c>
      <c r="AG41" s="30" t="n">
        <f aca="false">AG15*AG38</f>
        <v>36450</v>
      </c>
      <c r="AH41" s="30" t="n">
        <f aca="false">AH15*AH38</f>
        <v>36450</v>
      </c>
      <c r="AI41" s="30" t="n">
        <f aca="false">AI15*AI38</f>
        <v>24300</v>
      </c>
      <c r="AJ41" s="30" t="n">
        <f aca="false">AJ15*AJ38</f>
        <v>24300</v>
      </c>
      <c r="AK41" s="30" t="n">
        <f aca="false">AK15*AK38</f>
        <v>24300</v>
      </c>
    </row>
    <row r="42" customFormat="false" ht="15" hidden="false" customHeight="true" outlineLevel="0" collapsed="false">
      <c r="A42" s="25" t="s">
        <v>275</v>
      </c>
      <c r="B42" s="30" t="n">
        <f aca="false">B32*B37</f>
        <v>0</v>
      </c>
      <c r="C42" s="30" t="n">
        <f aca="false">C32*C37</f>
        <v>0</v>
      </c>
      <c r="D42" s="30" t="n">
        <f aca="false">D32*D37</f>
        <v>202.5</v>
      </c>
      <c r="E42" s="30" t="n">
        <f aca="false">E32*E37</f>
        <v>805.95</v>
      </c>
      <c r="F42" s="30" t="n">
        <f aca="false">F32*F37</f>
        <v>1401.3405</v>
      </c>
      <c r="G42" s="30" t="n">
        <f aca="false">G32*G37</f>
        <v>1992.802095</v>
      </c>
      <c r="H42" s="30" t="n">
        <f aca="false">H32*H37</f>
        <v>2576.32407405</v>
      </c>
      <c r="I42" s="30" t="n">
        <f aca="false">I32*I37</f>
        <v>3156.0358333095</v>
      </c>
      <c r="J42" s="30" t="n">
        <f aca="false">J32*J37</f>
        <v>3727.9254749764</v>
      </c>
      <c r="K42" s="30" t="n">
        <f aca="false">K32*K37</f>
        <v>4296.12122022664</v>
      </c>
      <c r="L42" s="30" t="n">
        <f aca="false">L32*L37</f>
        <v>4856.61000802437</v>
      </c>
      <c r="M42" s="30" t="n">
        <f aca="false">M32*M37</f>
        <v>5413.51890794413</v>
      </c>
      <c r="N42" s="30" t="n">
        <f aca="false">N32*N37</f>
        <v>5962.83371886469</v>
      </c>
      <c r="O42" s="30" t="n">
        <f aca="false">O32*O37</f>
        <v>6508.68038167604</v>
      </c>
      <c r="P42" s="30" t="n">
        <f aca="false">P32*P37</f>
        <v>7249.54357785928</v>
      </c>
      <c r="Q42" s="30" t="n">
        <f aca="false">Q32*Q37</f>
        <v>8185.49814208069</v>
      </c>
      <c r="R42" s="30" t="n">
        <f aca="false">R32*R37</f>
        <v>9110.06816065988</v>
      </c>
      <c r="S42" s="30" t="n">
        <f aca="false">S32*S37</f>
        <v>10027.4174790533</v>
      </c>
      <c r="T42" s="30" t="n">
        <f aca="false">T32*T37</f>
        <v>10933.5683042628</v>
      </c>
      <c r="U42" s="30" t="n">
        <f aca="false">U32*U37</f>
        <v>11832.6826212201</v>
      </c>
      <c r="V42" s="30" t="n">
        <f aca="false">V32*V37</f>
        <v>12720.7807950079</v>
      </c>
      <c r="W42" s="30" t="n">
        <f aca="false">W32*W37</f>
        <v>13602.0229870578</v>
      </c>
      <c r="X42" s="30" t="n">
        <f aca="false">X32*X37</f>
        <v>14472.4277571873</v>
      </c>
      <c r="Y42" s="30" t="n">
        <f aca="false">Y32*Y37</f>
        <v>15336.1534796154</v>
      </c>
      <c r="Z42" s="30" t="n">
        <f aca="false">Z32*Z37</f>
        <v>16189.2169448192</v>
      </c>
      <c r="AA42" s="30" t="n">
        <f aca="false">AA32*AA37</f>
        <v>17035.774775371</v>
      </c>
      <c r="AB42" s="30" t="n">
        <f aca="false">AB32*AB37</f>
        <v>13281.7239909115</v>
      </c>
      <c r="AC42" s="30" t="n">
        <f aca="false">AC32*AC37</f>
        <v>19305.0236073412</v>
      </c>
      <c r="AD42" s="30" t="n">
        <f aca="false">AD32*AD37</f>
        <v>3615.95018349238</v>
      </c>
      <c r="AE42" s="30" t="n">
        <f aca="false">AE32*AE37</f>
        <v>10201.5406816575</v>
      </c>
      <c r="AF42" s="30" t="n">
        <f aca="false">AF32*AF37</f>
        <v>6292.52527484088</v>
      </c>
      <c r="AG42" s="30" t="n">
        <f aca="false">AG32*AG37</f>
        <v>2422.60002209247</v>
      </c>
      <c r="AH42" s="30" t="n">
        <f aca="false">AH32*AH37</f>
        <v>10741.3740218715</v>
      </c>
      <c r="AI42" s="30" t="n">
        <f aca="false">AI32*AI37</f>
        <v>8548.21028165283</v>
      </c>
      <c r="AJ42" s="30" t="n">
        <f aca="false">AJ32*AJ37</f>
        <v>6376.97817883631</v>
      </c>
      <c r="AK42" s="30" t="n">
        <f aca="false">AK32*AK37</f>
        <v>4227.45839704793</v>
      </c>
    </row>
    <row r="43" customFormat="false" ht="15" hidden="false" customHeight="true" outlineLevel="0" collapsed="false">
      <c r="A43" s="23" t="s">
        <v>276</v>
      </c>
      <c r="B43" s="31" t="n">
        <f aca="false">SUM(B39:B42)</f>
        <v>0</v>
      </c>
      <c r="C43" s="31" t="n">
        <f aca="false">SUM(C39:C42)</f>
        <v>0</v>
      </c>
      <c r="D43" s="31" t="n">
        <f aca="false">SUM(D39:D42)</f>
        <v>13477.365</v>
      </c>
      <c r="E43" s="31" t="n">
        <f aca="false">SUM(E39:E42)</f>
        <v>29582.9127</v>
      </c>
      <c r="F43" s="31" t="n">
        <f aca="false">SUM(F39:F42)</f>
        <v>21335.631273</v>
      </c>
      <c r="G43" s="31" t="n">
        <f aca="false">SUM(G39:G42)</f>
        <v>37362.59631027</v>
      </c>
      <c r="H43" s="31" t="n">
        <f aca="false">SUM(H39:H42)</f>
        <v>29037.5180471673</v>
      </c>
      <c r="I43" s="31" t="n">
        <f aca="false">SUM(I39:I42)</f>
        <v>44987.4642166956</v>
      </c>
      <c r="J43" s="31" t="n">
        <f aca="false">SUM(J39:J42)</f>
        <v>36586.1372745287</v>
      </c>
      <c r="K43" s="31" t="n">
        <f aca="false">SUM(K39:K42)</f>
        <v>52460.5972517834</v>
      </c>
      <c r="L43" s="31" t="n">
        <f aca="false">SUM(L39:L42)</f>
        <v>43984.5389792655</v>
      </c>
      <c r="M43" s="31" t="n">
        <f aca="false">SUM(M39:M42)</f>
        <v>59785.0149394729</v>
      </c>
      <c r="N43" s="31" t="n">
        <f aca="false">SUM(N39:N42)</f>
        <v>51235.7124900782</v>
      </c>
      <c r="O43" s="31" t="n">
        <f aca="false">SUM(O39:O42)</f>
        <v>66963.6767151774</v>
      </c>
      <c r="P43" s="31" t="n">
        <f aca="false">SUM(P39:P42)</f>
        <v>71819.9526480256</v>
      </c>
      <c r="Q43" s="31" t="n">
        <f aca="false">SUM(Q39:Q42)</f>
        <v>90105.0308215454</v>
      </c>
      <c r="R43" s="31" t="n">
        <f aca="false">SUM(R39:R42)</f>
        <v>84015.4845633299</v>
      </c>
      <c r="S43" s="31" t="n">
        <f aca="false">SUM(S39:S42)</f>
        <v>102178.607417697</v>
      </c>
      <c r="T43" s="31" t="n">
        <f aca="false">SUM(T39:T42)</f>
        <v>95968.3253935196</v>
      </c>
      <c r="U43" s="31" t="n">
        <f aca="false">SUM(U39:U42)</f>
        <v>114011.919839584</v>
      </c>
      <c r="V43" s="31" t="n">
        <f aca="false">SUM(V39:V42)</f>
        <v>107683.304691189</v>
      </c>
      <c r="W43" s="31" t="n">
        <f aca="false">SUM(W39:W42)</f>
        <v>125609.749344277</v>
      </c>
      <c r="X43" s="31" t="n">
        <f aca="false">SUM(X39:X42)</f>
        <v>119165.155900834</v>
      </c>
      <c r="Y43" s="31" t="n">
        <f aca="false">SUM(Y39:Y42)</f>
        <v>136976.782041826</v>
      </c>
      <c r="Z43" s="31" t="n">
        <f aca="false">SUM(Z39:Z42)</f>
        <v>130418.518271407</v>
      </c>
      <c r="AA43" s="31" t="n">
        <f aca="false">SUM(AA39:AA42)</f>
        <v>148117.610788693</v>
      </c>
      <c r="AB43" s="31" t="n">
        <f aca="false">SUM(AB39:AB42)</f>
        <v>150132.685694101</v>
      </c>
      <c r="AC43" s="31" t="n">
        <f aca="false">SUM(AC39:AC42)</f>
        <v>175142.284743498</v>
      </c>
      <c r="AD43" s="31" t="n">
        <f aca="false">SUM(AD39:AD42)</f>
        <v>154059.899108288</v>
      </c>
      <c r="AE43" s="31" t="n">
        <f aca="false">SUM(AE39:AE42)</f>
        <v>179495.859167205</v>
      </c>
      <c r="AF43" s="31" t="n">
        <f aca="false">SUM(AF39:AF42)</f>
        <v>170058.960975533</v>
      </c>
      <c r="AG43" s="31" t="n">
        <f aca="false">SUM(AG39:AG42)</f>
        <v>171631.315415778</v>
      </c>
      <c r="AH43" s="31" t="n">
        <f aca="false">SUM(AH39:AH42)</f>
        <v>185337.94631162</v>
      </c>
      <c r="AI43" s="31" t="n">
        <f aca="false">SUM(AI39:AI42)</f>
        <v>175203.895898504</v>
      </c>
      <c r="AJ43" s="31" t="n">
        <f aca="false">SUM(AJ39:AJ42)</f>
        <v>176086.069639519</v>
      </c>
      <c r="AK43" s="31" t="n">
        <f aca="false">SUM(AK39:AK42)</f>
        <v>176959.421643123</v>
      </c>
    </row>
    <row r="44" customFormat="false" ht="15" hidden="false" customHeight="true" outlineLevel="0" collapsed="false">
      <c r="A44" s="25" t="s">
        <v>277</v>
      </c>
      <c r="B44" s="30" t="n">
        <f aca="false">B17*SUM(B21:B22)</f>
        <v>0</v>
      </c>
      <c r="C44" s="30" t="n">
        <f aca="false">C17*SUM(C21:C22)</f>
        <v>0</v>
      </c>
      <c r="D44" s="30" t="n">
        <f aca="false">D17*SUM(D21:D22)</f>
        <v>2249.73</v>
      </c>
      <c r="E44" s="30" t="n">
        <f aca="false">E17*SUM(E21:E22)</f>
        <v>6726.6927</v>
      </c>
      <c r="F44" s="30" t="n">
        <f aca="false">F17*SUM(F21:F22)</f>
        <v>8909.155773</v>
      </c>
      <c r="G44" s="30" t="n">
        <f aca="false">G17*SUM(G21:G22)</f>
        <v>13319.52421527</v>
      </c>
      <c r="H44" s="30" t="n">
        <f aca="false">H17*SUM(H21:H22)</f>
        <v>15436.0589731173</v>
      </c>
      <c r="I44" s="30" t="n">
        <f aca="false">I17*SUM(I21:I22)</f>
        <v>19781.1583833861</v>
      </c>
      <c r="J44" s="30" t="n">
        <f aca="false">J17*SUM(J21:J22)</f>
        <v>21833.0767995523</v>
      </c>
      <c r="K44" s="30" t="n">
        <f aca="false">K17*SUM(K21:K22)</f>
        <v>26114.2060315567</v>
      </c>
      <c r="L44" s="30" t="n">
        <f aca="false">L17*SUM(L21:L22)</f>
        <v>28102.7939712412</v>
      </c>
      <c r="M44" s="30" t="n">
        <f aca="false">M17*SUM(M21:M22)</f>
        <v>32321.2260315288</v>
      </c>
      <c r="N44" s="30" t="n">
        <f aca="false">N17*SUM(N21:N22)</f>
        <v>34247.7437712135</v>
      </c>
      <c r="O44" s="30" t="n">
        <f aca="false">O17*SUM(O21:O22)</f>
        <v>38404.7263335013</v>
      </c>
      <c r="P44" s="30" t="n">
        <f aca="false">P17*SUM(P21:P22)</f>
        <v>42520.1390701663</v>
      </c>
      <c r="Q44" s="30" t="n">
        <f aca="false">Q17*SUM(Q21:Q22)</f>
        <v>48844.1276794647</v>
      </c>
      <c r="R44" s="30" t="n">
        <f aca="false">R17*SUM(R21:R22)</f>
        <v>52855.14640267</v>
      </c>
      <c r="S44" s="30" t="n">
        <f aca="false">S17*SUM(S21:S22)</f>
        <v>59075.7849386433</v>
      </c>
      <c r="T44" s="30" t="n">
        <f aca="false">T17*SUM(T21:T22)</f>
        <v>62984.4870892569</v>
      </c>
      <c r="U44" s="30" t="n">
        <f aca="false">U17*SUM(U21:U22)</f>
        <v>69103.8322183643</v>
      </c>
      <c r="V44" s="30" t="n">
        <f aca="false">V17*SUM(V21:V22)</f>
        <v>72912.2538961807</v>
      </c>
      <c r="W44" s="30" t="n">
        <f aca="false">W17*SUM(W21:W22)</f>
        <v>78932.3213572189</v>
      </c>
      <c r="X44" s="30" t="n">
        <f aca="false">X17*SUM(X21:X22)</f>
        <v>82642.4581436467</v>
      </c>
      <c r="Y44" s="30" t="n">
        <f aca="false">Y17*SUM(Y21:Y22)</f>
        <v>88565.2235622102</v>
      </c>
      <c r="Z44" s="30" t="n">
        <f aca="false">Z17*SUM(Z21:Z22)</f>
        <v>92179.0313265881</v>
      </c>
      <c r="AA44" s="30" t="n">
        <f aca="false">AA17*SUM(AA21:AA22)</f>
        <v>98006.4310133222</v>
      </c>
      <c r="AB44" s="30" t="n">
        <f aca="false">AB17*SUM(AB21:AB22)</f>
        <v>103775.556703189</v>
      </c>
      <c r="AC44" s="30" t="n">
        <f aca="false">AC17*SUM(AC21:AC22)</f>
        <v>111736.721136157</v>
      </c>
      <c r="AD44" s="30" t="n">
        <f aca="false">AD17*SUM(AD21:AD22)</f>
        <v>117368.543924796</v>
      </c>
      <c r="AE44" s="30" t="n">
        <f aca="false">AE17*SUM(AE21:AE22)</f>
        <v>125193.778485548</v>
      </c>
      <c r="AF44" s="30" t="n">
        <f aca="false">AF17*SUM(AF21:AF22)</f>
        <v>130691.030700692</v>
      </c>
      <c r="AG44" s="30" t="n">
        <f aca="false">AG17*SUM(AG21:AG22)</f>
        <v>136133.310393685</v>
      </c>
      <c r="AH44" s="30" t="n">
        <f aca="false">AH17*SUM(AH21:AH22)</f>
        <v>141521.167289748</v>
      </c>
      <c r="AI44" s="30" t="n">
        <f aca="false">AI17*SUM(AI21:AI22)</f>
        <v>144605.415616851</v>
      </c>
      <c r="AJ44" s="30" t="n">
        <f aca="false">AJ17*SUM(AJ21:AJ22)</f>
        <v>147658.821460682</v>
      </c>
      <c r="AK44" s="30" t="n">
        <f aca="false">AK17*SUM(AK21:AK22)</f>
        <v>150681.693246076</v>
      </c>
    </row>
    <row r="45" customFormat="false" ht="15" hidden="false" customHeight="true" outlineLevel="0" collapsed="false">
      <c r="A45" s="25" t="s">
        <v>278</v>
      </c>
      <c r="B45" s="30" t="n">
        <f aca="false">B18*(Inputs!$B$29+(Cases!$C$19+Cases!$C$20)*Inputs!$B$30 )*Cases!$C$29</f>
        <v>0</v>
      </c>
      <c r="C45" s="30" t="n">
        <f aca="false">C18*(Inputs!$B$29+(Cases!$C$19+Cases!$C$20)*Inputs!$B$30 )*Cases!$C$29</f>
        <v>0</v>
      </c>
      <c r="D45" s="30" t="n">
        <f aca="false">D18*(Inputs!$B$29+(Cases!$C$19+Cases!$C$20)*Inputs!$B$30 )*Cases!$C$29</f>
        <v>190</v>
      </c>
      <c r="E45" s="30" t="n">
        <f aca="false">E18*(Inputs!$B$29+(Cases!$C$19+Cases!$C$20)*Inputs!$B$30 )*Cases!$C$29</f>
        <v>756.2</v>
      </c>
      <c r="F45" s="30" t="n">
        <f aca="false">F18*(Inputs!$B$29+(Cases!$C$19+Cases!$C$20)*Inputs!$B$30 )*Cases!$C$29</f>
        <v>1314.838</v>
      </c>
      <c r="G45" s="30" t="n">
        <f aca="false">G18*(Inputs!$B$29+(Cases!$C$19+Cases!$C$20)*Inputs!$B$30 )*Cases!$C$29</f>
        <v>1869.78962</v>
      </c>
      <c r="H45" s="30" t="n">
        <f aca="false">H18*(Inputs!$B$29+(Cases!$C$19+Cases!$C$20)*Inputs!$B$30 )*Cases!$C$29</f>
        <v>2417.2917238</v>
      </c>
      <c r="I45" s="30" t="n">
        <f aca="false">I18*(Inputs!$B$29+(Cases!$C$19+Cases!$C$20)*Inputs!$B$30 )*Cases!$C$29</f>
        <v>2961.218806562</v>
      </c>
      <c r="J45" s="30" t="n">
        <f aca="false">J18*(Inputs!$B$29+(Cases!$C$19+Cases!$C$20)*Inputs!$B$30 )*Cases!$C$29</f>
        <v>3497.80661849638</v>
      </c>
      <c r="K45" s="30" t="n">
        <f aca="false">K18*(Inputs!$B$29+(Cases!$C$19+Cases!$C$20)*Inputs!$B$30 )*Cases!$C$29</f>
        <v>4030.92855231142</v>
      </c>
      <c r="L45" s="30" t="n">
        <f aca="false">L18*(Inputs!$B$29+(Cases!$C$19+Cases!$C$20)*Inputs!$B$30 )*Cases!$C$29</f>
        <v>4556.8192667883</v>
      </c>
      <c r="M45" s="30" t="n">
        <f aca="false">M18*(Inputs!$B$29+(Cases!$C$19+Cases!$C$20)*Inputs!$B$30 )*Cases!$C$29</f>
        <v>5079.35107412042</v>
      </c>
      <c r="N45" s="30" t="n">
        <f aca="false">N18*(Inputs!$B$29+(Cases!$C$19+Cases!$C$20)*Inputs!$B$30 )*Cases!$C$29</f>
        <v>5594.75756337921</v>
      </c>
      <c r="O45" s="30" t="n">
        <f aca="false">O18*(Inputs!$B$29+(Cases!$C$19+Cases!$C$20)*Inputs!$B$30 )*Cases!$C$29</f>
        <v>6106.90998774542</v>
      </c>
      <c r="P45" s="30" t="n">
        <f aca="false">P18*(Inputs!$B$29+(Cases!$C$19+Cases!$C$20)*Inputs!$B$30 )*Cases!$C$29</f>
        <v>6802.04088786797</v>
      </c>
      <c r="Q45" s="30" t="n">
        <f aca="false">Q18*(Inputs!$B$29+(Cases!$C$19+Cases!$C$20)*Inputs!$B$30 )*Cases!$C$29</f>
        <v>7680.22047898929</v>
      </c>
      <c r="R45" s="30" t="n">
        <f aca="false">R18*(Inputs!$B$29+(Cases!$C$19+Cases!$C$20)*Inputs!$B$30 )*Cases!$C$29</f>
        <v>8547.7182741994</v>
      </c>
      <c r="S45" s="30" t="n">
        <f aca="false">S18*(Inputs!$B$29+(Cases!$C$19+Cases!$C$20)*Inputs!$B$30 )*Cases!$C$29</f>
        <v>9408.4410914574</v>
      </c>
      <c r="T45" s="30" t="n">
        <f aca="false">T18*(Inputs!$B$29+(Cases!$C$19+Cases!$C$20)*Inputs!$B$30 )*Cases!$C$29</f>
        <v>10258.6566805428</v>
      </c>
      <c r="U45" s="30" t="n">
        <f aca="false">U18*(Inputs!$B$29+(Cases!$C$19+Cases!$C$20)*Inputs!$B$30 )*Cases!$C$29</f>
        <v>11102.2701137374</v>
      </c>
      <c r="V45" s="30" t="n">
        <f aca="false">V18*(Inputs!$B$29+(Cases!$C$19+Cases!$C$20)*Inputs!$B$30 )*Cases!$C$29</f>
        <v>11935.5474126</v>
      </c>
      <c r="W45" s="30" t="n">
        <f aca="false">W18*(Inputs!$B$29+(Cases!$C$19+Cases!$C$20)*Inputs!$B$30 )*Cases!$C$29</f>
        <v>12762.391938474</v>
      </c>
      <c r="X45" s="30" t="n">
        <f aca="false">X18*(Inputs!$B$29+(Cases!$C$19+Cases!$C$20)*Inputs!$B$30 )*Cases!$C$29</f>
        <v>13579.0680190893</v>
      </c>
      <c r="Y45" s="30" t="n">
        <f aca="false">Y18*(Inputs!$B$29+(Cases!$C$19+Cases!$C$20)*Inputs!$B$30 )*Cases!$C$29</f>
        <v>14389.4773388984</v>
      </c>
      <c r="Z45" s="30" t="n">
        <f aca="false">Z18*(Inputs!$B$29+(Cases!$C$19+Cases!$C$20)*Inputs!$B$30 )*Cases!$C$29</f>
        <v>15189.8825655094</v>
      </c>
      <c r="AA45" s="30" t="n">
        <f aca="false">AA18*(Inputs!$B$29+(Cases!$C$19+Cases!$C$20)*Inputs!$B$30 )*Cases!$C$29</f>
        <v>15984.1837398543</v>
      </c>
      <c r="AB45" s="30" t="n">
        <f aca="false">AB18*(Inputs!$B$29+(Cases!$C$19+Cases!$C$20)*Inputs!$B$30 )*Cases!$C$29</f>
        <v>16958.6419024558</v>
      </c>
      <c r="AC45" s="30" t="n">
        <f aca="false">AC18*(Inputs!$B$29+(Cases!$C$19+Cases!$C$20)*Inputs!$B$30 )*Cases!$C$29</f>
        <v>18113.3554834312</v>
      </c>
      <c r="AD45" s="30" t="n">
        <f aca="false">AD18*(Inputs!$B$29+(Cases!$C$19+Cases!$C$20)*Inputs!$B$30 )*Cases!$C$29</f>
        <v>19254.6219285969</v>
      </c>
      <c r="AE45" s="30" t="n">
        <f aca="false">AE18*(Inputs!$B$29+(Cases!$C$19+Cases!$C$20)*Inputs!$B$30 )*Cases!$C$29</f>
        <v>20386.3757093109</v>
      </c>
      <c r="AF45" s="30" t="n">
        <f aca="false">AF18*(Inputs!$B$29+(Cases!$C$19+Cases!$C$20)*Inputs!$B$30 )*Cases!$C$29</f>
        <v>21504.9119522178</v>
      </c>
      <c r="AG45" s="30" t="n">
        <f aca="false">AG18*(Inputs!$B$29+(Cases!$C$19+Cases!$C$20)*Inputs!$B$30 )*Cases!$C$29</f>
        <v>22424.1628326956</v>
      </c>
      <c r="AH45" s="30" t="n">
        <f aca="false">AH18*(Inputs!$B$29+(Cases!$C$19+Cases!$C$20)*Inputs!$B$30 )*Cases!$C$29</f>
        <v>23334.2212043687</v>
      </c>
      <c r="AI45" s="30" t="n">
        <f aca="false">AI18*(Inputs!$B$29+(Cases!$C$19+Cases!$C$20)*Inputs!$B$30 )*Cases!$C$29</f>
        <v>24045.178992325</v>
      </c>
      <c r="AJ45" s="30" t="n">
        <f aca="false">AJ18*(Inputs!$B$29+(Cases!$C$19+Cases!$C$20)*Inputs!$B$30 )*Cases!$C$29</f>
        <v>24560.9272024018</v>
      </c>
      <c r="AK45" s="30" t="n">
        <f aca="false">AK18*(Inputs!$B$29+(Cases!$C$19+Cases!$C$20)*Inputs!$B$30 )*Cases!$C$29</f>
        <v>25071.5179303777</v>
      </c>
    </row>
    <row r="46" customFormat="false" ht="15" hidden="false" customHeight="true" outlineLevel="0" collapsed="false">
      <c r="A46" s="25" t="s">
        <v>279</v>
      </c>
      <c r="B46" s="30" t="n">
        <f aca="false">Staffing!$E$14*Cases!$C$31</f>
        <v>16400</v>
      </c>
      <c r="C46" s="30" t="n">
        <f aca="false">Staffing!$E$14*Cases!$C$31</f>
        <v>16400</v>
      </c>
      <c r="D46" s="30" t="n">
        <f aca="false">Staffing!$E$14*Cases!$C$31</f>
        <v>16400</v>
      </c>
      <c r="E46" s="30" t="n">
        <f aca="false">Staffing!$E$14*Cases!$C$31</f>
        <v>16400</v>
      </c>
      <c r="F46" s="30" t="n">
        <f aca="false">Staffing!$E$14*Cases!$C$31</f>
        <v>16400</v>
      </c>
      <c r="G46" s="30" t="n">
        <f aca="false">Staffing!$E$14*Cases!$C$31</f>
        <v>16400</v>
      </c>
      <c r="H46" s="30" t="n">
        <f aca="false">Staffing!$E$14*Cases!$C$31</f>
        <v>16400</v>
      </c>
      <c r="I46" s="30" t="n">
        <f aca="false">Staffing!$E$14*Cases!$C$31</f>
        <v>16400</v>
      </c>
      <c r="J46" s="30" t="n">
        <f aca="false">Staffing!$E$14*Cases!$C$31</f>
        <v>16400</v>
      </c>
      <c r="K46" s="30" t="n">
        <f aca="false">Staffing!$E$14*Cases!$C$31</f>
        <v>16400</v>
      </c>
      <c r="L46" s="30" t="n">
        <f aca="false">Staffing!$E$14*Cases!$C$31</f>
        <v>16400</v>
      </c>
      <c r="M46" s="30" t="n">
        <f aca="false">Staffing!$E$14*Cases!$C$31</f>
        <v>16400</v>
      </c>
      <c r="N46" s="30" t="n">
        <f aca="false">Staffing!$E$14*Cases!$C$31</f>
        <v>16400</v>
      </c>
      <c r="O46" s="30" t="n">
        <f aca="false">Staffing!$E$14*Cases!$C$31</f>
        <v>16400</v>
      </c>
      <c r="P46" s="30" t="n">
        <f aca="false">Staffing!$E$14*Cases!$C$31</f>
        <v>16400</v>
      </c>
      <c r="Q46" s="30" t="n">
        <f aca="false">Staffing!$E$14*Cases!$C$31</f>
        <v>16400</v>
      </c>
      <c r="R46" s="30" t="n">
        <f aca="false">Staffing!$E$14*Cases!$C$31</f>
        <v>16400</v>
      </c>
      <c r="S46" s="30" t="n">
        <f aca="false">Staffing!$E$14*Cases!$C$31</f>
        <v>16400</v>
      </c>
      <c r="T46" s="30" t="n">
        <f aca="false">Staffing!$E$14*Cases!$C$31</f>
        <v>16400</v>
      </c>
      <c r="U46" s="30" t="n">
        <f aca="false">Staffing!$E$14*Cases!$C$31</f>
        <v>16400</v>
      </c>
      <c r="V46" s="30" t="n">
        <f aca="false">Staffing!$E$14*Cases!$C$31</f>
        <v>16400</v>
      </c>
      <c r="W46" s="30" t="n">
        <f aca="false">Staffing!$E$14*Cases!$C$31</f>
        <v>16400</v>
      </c>
      <c r="X46" s="30" t="n">
        <f aca="false">Staffing!$E$14*Cases!$C$31</f>
        <v>16400</v>
      </c>
      <c r="Y46" s="30" t="n">
        <f aca="false">Staffing!$E$14*Cases!$C$31</f>
        <v>16400</v>
      </c>
      <c r="Z46" s="30" t="n">
        <f aca="false">Staffing!$E$14*Cases!$C$31</f>
        <v>16400</v>
      </c>
      <c r="AA46" s="30" t="n">
        <f aca="false">Staffing!$E$14*Cases!$C$31</f>
        <v>16400</v>
      </c>
      <c r="AB46" s="30" t="n">
        <f aca="false">Staffing!$E$14*Cases!$C$31</f>
        <v>16400</v>
      </c>
      <c r="AC46" s="30" t="n">
        <f aca="false">Staffing!$E$14*Cases!$C$31</f>
        <v>16400</v>
      </c>
      <c r="AD46" s="30" t="n">
        <f aca="false">Staffing!$E$14*Cases!$C$31</f>
        <v>16400</v>
      </c>
      <c r="AE46" s="30" t="n">
        <f aca="false">Staffing!$E$14*Cases!$C$31</f>
        <v>16400</v>
      </c>
      <c r="AF46" s="30" t="n">
        <f aca="false">Staffing!$E$14*Cases!$C$31</f>
        <v>16400</v>
      </c>
      <c r="AG46" s="30" t="n">
        <f aca="false">Staffing!$E$14*Cases!$C$31</f>
        <v>16400</v>
      </c>
      <c r="AH46" s="30" t="n">
        <f aca="false">Staffing!$E$14*Cases!$C$31</f>
        <v>16400</v>
      </c>
      <c r="AI46" s="30" t="n">
        <f aca="false">Staffing!$E$14*Cases!$C$31</f>
        <v>16400</v>
      </c>
      <c r="AJ46" s="30" t="n">
        <f aca="false">Staffing!$E$14*Cases!$C$31</f>
        <v>16400</v>
      </c>
      <c r="AK46" s="30" t="n">
        <f aca="false">Staffing!$E$14*Cases!$C$31</f>
        <v>16400</v>
      </c>
    </row>
    <row r="47" customFormat="false" ht="15" hidden="false" customHeight="true" outlineLevel="0" collapsed="false">
      <c r="A47" s="25" t="s">
        <v>280</v>
      </c>
      <c r="B47" s="30" t="n">
        <f aca="false">B25*Inputs!$B$24*(1+Inputs!$B$16)/12*Cases!$C$31</f>
        <v>0</v>
      </c>
      <c r="C47" s="30" t="n">
        <f aca="false">C25*Inputs!$B$24*(1+Inputs!$B$16)/12*Cases!$C$31</f>
        <v>0</v>
      </c>
      <c r="D47" s="30" t="n">
        <f aca="false">D25*Inputs!$B$24*(1+Inputs!$B$16)/12*Cases!$C$31</f>
        <v>0</v>
      </c>
      <c r="E47" s="30" t="n">
        <f aca="false">E25*Inputs!$B$24*(1+Inputs!$B$16)/12*Cases!$C$31</f>
        <v>0</v>
      </c>
      <c r="F47" s="30" t="n">
        <f aca="false">F25*Inputs!$B$24*(1+Inputs!$B$16)/12*Cases!$C$31</f>
        <v>0</v>
      </c>
      <c r="G47" s="30" t="n">
        <f aca="false">G25*Inputs!$B$24*(1+Inputs!$B$16)/12*Cases!$C$31</f>
        <v>0</v>
      </c>
      <c r="H47" s="30" t="n">
        <f aca="false">H25*Inputs!$B$24*(1+Inputs!$B$16)/12*Cases!$C$31</f>
        <v>0</v>
      </c>
      <c r="I47" s="30" t="n">
        <f aca="false">I25*Inputs!$B$24*(1+Inputs!$B$16)/12*Cases!$C$31</f>
        <v>0</v>
      </c>
      <c r="J47" s="30" t="n">
        <f aca="false">J25*Inputs!$B$24*(1+Inputs!$B$16)/12*Cases!$C$31</f>
        <v>0</v>
      </c>
      <c r="K47" s="30" t="n">
        <f aca="false">K25*Inputs!$B$24*(1+Inputs!$B$16)/12*Cases!$C$31</f>
        <v>0</v>
      </c>
      <c r="L47" s="30" t="n">
        <f aca="false">L25*Inputs!$B$24*(1+Inputs!$B$16)/12*Cases!$C$31</f>
        <v>0</v>
      </c>
      <c r="M47" s="30" t="n">
        <f aca="false">M25*Inputs!$B$24*(1+Inputs!$B$16)/12*Cases!$C$31</f>
        <v>0</v>
      </c>
      <c r="N47" s="30" t="n">
        <f aca="false">N25*Inputs!$B$24*(1+Inputs!$B$16)/12*Cases!$C$31</f>
        <v>8000</v>
      </c>
      <c r="O47" s="30" t="n">
        <f aca="false">O25*Inputs!$B$24*(1+Inputs!$B$16)/12*Cases!$C$31</f>
        <v>8000</v>
      </c>
      <c r="P47" s="30" t="n">
        <f aca="false">P25*Inputs!$B$24*(1+Inputs!$B$16)/12*Cases!$C$31</f>
        <v>8000</v>
      </c>
      <c r="Q47" s="30" t="n">
        <f aca="false">Q25*Inputs!$B$24*(1+Inputs!$B$16)/12*Cases!$C$31</f>
        <v>8000</v>
      </c>
      <c r="R47" s="30" t="n">
        <f aca="false">R25*Inputs!$B$24*(1+Inputs!$B$16)/12*Cases!$C$31</f>
        <v>16000</v>
      </c>
      <c r="S47" s="30" t="n">
        <f aca="false">S25*Inputs!$B$24*(1+Inputs!$B$16)/12*Cases!$C$31</f>
        <v>16000</v>
      </c>
      <c r="T47" s="30" t="n">
        <f aca="false">T25*Inputs!$B$24*(1+Inputs!$B$16)/12*Cases!$C$31</f>
        <v>24000</v>
      </c>
      <c r="U47" s="30" t="n">
        <f aca="false">U25*Inputs!$B$24*(1+Inputs!$B$16)/12*Cases!$C$31</f>
        <v>24000</v>
      </c>
      <c r="V47" s="30" t="n">
        <f aca="false">V25*Inputs!$B$24*(1+Inputs!$B$16)/12*Cases!$C$31</f>
        <v>24000</v>
      </c>
      <c r="W47" s="30" t="n">
        <f aca="false">W25*Inputs!$B$24*(1+Inputs!$B$16)/12*Cases!$C$31</f>
        <v>24000</v>
      </c>
      <c r="X47" s="30" t="n">
        <f aca="false">X25*Inputs!$B$24*(1+Inputs!$B$16)/12*Cases!$C$31</f>
        <v>32000</v>
      </c>
      <c r="Y47" s="30" t="n">
        <f aca="false">Y25*Inputs!$B$24*(1+Inputs!$B$16)/12*Cases!$C$31</f>
        <v>32000</v>
      </c>
      <c r="Z47" s="30" t="n">
        <f aca="false">Z25*Inputs!$B$24*(1+Inputs!$B$16)/12*Cases!$C$31</f>
        <v>32000</v>
      </c>
      <c r="AA47" s="30" t="n">
        <f aca="false">AA25*Inputs!$B$24*(1+Inputs!$B$16)/12*Cases!$C$31</f>
        <v>32000</v>
      </c>
      <c r="AB47" s="30" t="n">
        <f aca="false">AB25*Inputs!$B$24*(1+Inputs!$B$16)/12*Cases!$C$31</f>
        <v>32000</v>
      </c>
      <c r="AC47" s="30" t="n">
        <f aca="false">AC25*Inputs!$B$24*(1+Inputs!$B$16)/12*Cases!$C$31</f>
        <v>32000</v>
      </c>
      <c r="AD47" s="30" t="n">
        <f aca="false">AD25*Inputs!$B$24*(1+Inputs!$B$16)/12*Cases!$C$31</f>
        <v>32000</v>
      </c>
      <c r="AE47" s="30" t="n">
        <f aca="false">AE25*Inputs!$B$24*(1+Inputs!$B$16)/12*Cases!$C$31</f>
        <v>32000</v>
      </c>
      <c r="AF47" s="30" t="n">
        <f aca="false">AF25*Inputs!$B$24*(1+Inputs!$B$16)/12*Cases!$C$31</f>
        <v>32000</v>
      </c>
      <c r="AG47" s="30" t="n">
        <f aca="false">AG25*Inputs!$B$24*(1+Inputs!$B$16)/12*Cases!$C$31</f>
        <v>32000</v>
      </c>
      <c r="AH47" s="30" t="n">
        <f aca="false">AH25*Inputs!$B$24*(1+Inputs!$B$16)/12*Cases!$C$31</f>
        <v>32000</v>
      </c>
      <c r="AI47" s="30" t="n">
        <f aca="false">AI25*Inputs!$B$24*(1+Inputs!$B$16)/12*Cases!$C$31</f>
        <v>32000</v>
      </c>
      <c r="AJ47" s="30" t="n">
        <f aca="false">AJ25*Inputs!$B$24*(1+Inputs!$B$16)/12*Cases!$C$31</f>
        <v>32000</v>
      </c>
      <c r="AK47" s="30" t="n">
        <f aca="false">AK25*Inputs!$B$24*(1+Inputs!$B$16)/12*Cases!$C$31</f>
        <v>32000</v>
      </c>
    </row>
    <row r="48" customFormat="false" ht="15" hidden="false" customHeight="true" outlineLevel="0" collapsed="false">
      <c r="A48" s="25" t="s">
        <v>281</v>
      </c>
      <c r="B48" s="30" t="n">
        <f aca="false">B64*Inputs!$B$31</f>
        <v>0</v>
      </c>
      <c r="C48" s="30" t="n">
        <f aca="false">C64*Inputs!$B$31</f>
        <v>60.75</v>
      </c>
      <c r="D48" s="30" t="n">
        <f aca="false">D64*Inputs!$B$31</f>
        <v>121.5</v>
      </c>
      <c r="E48" s="30" t="n">
        <f aca="false">E64*Inputs!$B$31</f>
        <v>134.0334135</v>
      </c>
      <c r="F48" s="30" t="n">
        <f aca="false">F64*Inputs!$B$31</f>
        <v>294.08583573</v>
      </c>
      <c r="G48" s="30" t="n">
        <f aca="false">G64*Inputs!$B$31</f>
        <v>211.8302496027</v>
      </c>
      <c r="H48" s="30" t="n">
        <f aca="false">H64*Inputs!$B$31</f>
        <v>371.104703471673</v>
      </c>
      <c r="I48" s="30" t="n">
        <f aca="false">I64*Inputs!$B$31</f>
        <v>288.078928666956</v>
      </c>
      <c r="J48" s="30" t="n">
        <f aca="false">J64*Inputs!$B$31</f>
        <v>446.590895745287</v>
      </c>
      <c r="K48" s="30" t="n">
        <f aca="false">K64*Inputs!$B$31</f>
        <v>362.810259017834</v>
      </c>
      <c r="L48" s="30" t="n">
        <f aca="false">L64*Inputs!$B$31</f>
        <v>520.574912792655</v>
      </c>
      <c r="M48" s="30" t="n">
        <f aca="false">M64*Inputs!$B$31</f>
        <v>436.054435894729</v>
      </c>
      <c r="N48" s="30" t="n">
        <f aca="false">N64*Inputs!$B$31</f>
        <v>593.086647900782</v>
      </c>
      <c r="O48" s="30" t="n">
        <f aca="false">O64*Inputs!$B$31</f>
        <v>568.591053651774</v>
      </c>
      <c r="P48" s="30" t="n">
        <f aca="false">P64*Inputs!$B$31</f>
        <v>724.905399480256</v>
      </c>
      <c r="Q48" s="30" t="n">
        <f aca="false">Q64*Inputs!$B$31</f>
        <v>712.232531215454</v>
      </c>
      <c r="R48" s="30" t="n">
        <f aca="false">R64*Inputs!$B$31</f>
        <v>893.862305133299</v>
      </c>
      <c r="S48" s="30" t="n">
        <f aca="false">S64*Inputs!$B$31</f>
        <v>832.968297176966</v>
      </c>
      <c r="T48" s="30" t="n">
        <f aca="false">T64*Inputs!$B$31</f>
        <v>1013.3907134352</v>
      </c>
      <c r="U48" s="30" t="n">
        <f aca="false">U64*Inputs!$B$31</f>
        <v>951.301421395844</v>
      </c>
      <c r="V48" s="30" t="n">
        <f aca="false">V64*Inputs!$B$31</f>
        <v>1130.54050641189</v>
      </c>
      <c r="W48" s="30" t="n">
        <f aca="false">W64*Inputs!$B$31</f>
        <v>1067.27971644277</v>
      </c>
      <c r="X48" s="30" t="n">
        <f aca="false">X64*Inputs!$B$31</f>
        <v>1245.35901850834</v>
      </c>
      <c r="Y48" s="30" t="n">
        <f aca="false">Y64*Inputs!$B$31</f>
        <v>1180.95004341826</v>
      </c>
      <c r="Z48" s="30" t="n">
        <f aca="false">Z64*Inputs!$B$31</f>
        <v>1357.89264221407</v>
      </c>
      <c r="AA48" s="30" t="n">
        <f aca="false">AA64*Inputs!$B$31</f>
        <v>1353.10833088693</v>
      </c>
      <c r="AB48" s="30" t="n">
        <f aca="false">AB64*Inputs!$B$31</f>
        <v>1528.93684680806</v>
      </c>
      <c r="AC48" s="30" t="n">
        <f aca="false">AC64*Inputs!$B$31</f>
        <v>1488.1360883716</v>
      </c>
      <c r="AD48" s="30" t="n">
        <f aca="false">AD64*Inputs!$B$31</f>
        <v>1736.33861896063</v>
      </c>
      <c r="AE48" s="30" t="n">
        <f aca="false">AE64*Inputs!$B$31</f>
        <v>1527.01550117205</v>
      </c>
      <c r="AF48" s="30" t="n">
        <f aca="false">AF64*Inputs!$B$31</f>
        <v>1718.68900575533</v>
      </c>
      <c r="AG48" s="30" t="n">
        <f aca="false">AG64*Inputs!$B$31</f>
        <v>1685.40621365778</v>
      </c>
      <c r="AH48" s="30" t="n">
        <f aca="false">AH64*Inputs!$B$31</f>
        <v>1640.2225226162</v>
      </c>
      <c r="AI48" s="30" t="n">
        <f aca="false">AI64*Inputs!$B$31</f>
        <v>1775.91816848504</v>
      </c>
      <c r="AJ48" s="30" t="n">
        <f aca="false">AJ64*Inputs!$B$31</f>
        <v>1735.73356939519</v>
      </c>
      <c r="AK48" s="30" t="n">
        <f aca="false">AK64*Inputs!$B$31</f>
        <v>1744.46708943123</v>
      </c>
    </row>
    <row r="49" customFormat="false" ht="15" hidden="false" customHeight="true" outlineLevel="0" collapsed="false">
      <c r="A49" s="23" t="s">
        <v>282</v>
      </c>
      <c r="B49" s="31" t="n">
        <f aca="false">SUM(B45:B48)</f>
        <v>16400</v>
      </c>
      <c r="C49" s="31" t="n">
        <f aca="false">SUM(C45:C48)</f>
        <v>16460.75</v>
      </c>
      <c r="D49" s="31" t="n">
        <f aca="false">SUM(D45:D48)</f>
        <v>16711.5</v>
      </c>
      <c r="E49" s="31" t="n">
        <f aca="false">SUM(E45:E48)</f>
        <v>17290.2334135</v>
      </c>
      <c r="F49" s="31" t="n">
        <f aca="false">SUM(F45:F48)</f>
        <v>18008.92383573</v>
      </c>
      <c r="G49" s="31" t="n">
        <f aca="false">SUM(G45:G48)</f>
        <v>18481.6198696027</v>
      </c>
      <c r="H49" s="31" t="n">
        <f aca="false">SUM(H45:H48)</f>
        <v>19188.3964272717</v>
      </c>
      <c r="I49" s="31" t="n">
        <f aca="false">SUM(I45:I48)</f>
        <v>19649.297735229</v>
      </c>
      <c r="J49" s="31" t="n">
        <f aca="false">SUM(J45:J48)</f>
        <v>20344.3975142417</v>
      </c>
      <c r="K49" s="31" t="n">
        <f aca="false">SUM(K45:K48)</f>
        <v>20793.7388113293</v>
      </c>
      <c r="L49" s="31" t="n">
        <f aca="false">SUM(L45:L48)</f>
        <v>21477.394179581</v>
      </c>
      <c r="M49" s="31" t="n">
        <f aca="false">SUM(M45:M48)</f>
        <v>21915.4055100151</v>
      </c>
      <c r="N49" s="31" t="n">
        <f aca="false">SUM(N45:N48)</f>
        <v>30587.84421128</v>
      </c>
      <c r="O49" s="31" t="n">
        <f aca="false">SUM(O45:O48)</f>
        <v>31075.5010413972</v>
      </c>
      <c r="P49" s="31" t="n">
        <f aca="false">SUM(P45:P48)</f>
        <v>31926.9462873482</v>
      </c>
      <c r="Q49" s="31" t="n">
        <f aca="false">SUM(Q45:Q48)</f>
        <v>32792.4530102047</v>
      </c>
      <c r="R49" s="31" t="n">
        <f aca="false">SUM(R45:R48)</f>
        <v>41841.5805793327</v>
      </c>
      <c r="S49" s="31" t="n">
        <f aca="false">SUM(S45:S48)</f>
        <v>42641.4093886344</v>
      </c>
      <c r="T49" s="31" t="n">
        <f aca="false">SUM(T45:T48)</f>
        <v>51672.047393978</v>
      </c>
      <c r="U49" s="31" t="n">
        <f aca="false">SUM(U45:U48)</f>
        <v>52453.5715351332</v>
      </c>
      <c r="V49" s="31" t="n">
        <f aca="false">SUM(V45:V48)</f>
        <v>53466.0879190119</v>
      </c>
      <c r="W49" s="31" t="n">
        <f aca="false">SUM(W45:W48)</f>
        <v>54229.6716549168</v>
      </c>
      <c r="X49" s="31" t="n">
        <f aca="false">SUM(X45:X48)</f>
        <v>63224.4270375976</v>
      </c>
      <c r="Y49" s="31" t="n">
        <f aca="false">SUM(Y45:Y48)</f>
        <v>63970.4273823166</v>
      </c>
      <c r="Z49" s="31" t="n">
        <f aca="false">SUM(Z45:Z48)</f>
        <v>64947.7752077235</v>
      </c>
      <c r="AA49" s="31" t="n">
        <f aca="false">SUM(AA45:AA48)</f>
        <v>65737.2920707412</v>
      </c>
      <c r="AB49" s="31" t="n">
        <f aca="false">SUM(AB45:AB48)</f>
        <v>66887.5787492638</v>
      </c>
      <c r="AC49" s="31" t="n">
        <f aca="false">SUM(AC45:AC48)</f>
        <v>68001.4915718028</v>
      </c>
      <c r="AD49" s="31" t="n">
        <f aca="false">SUM(AD45:AD48)</f>
        <v>69390.9605475575</v>
      </c>
      <c r="AE49" s="31" t="n">
        <f aca="false">SUM(AE45:AE48)</f>
        <v>70313.391210483</v>
      </c>
      <c r="AF49" s="31" t="n">
        <f aca="false">SUM(AF45:AF48)</f>
        <v>71623.6009579732</v>
      </c>
      <c r="AG49" s="31" t="n">
        <f aca="false">SUM(AG45:AG48)</f>
        <v>72509.5690463534</v>
      </c>
      <c r="AH49" s="31" t="n">
        <f aca="false">SUM(AH45:AH48)</f>
        <v>73374.4437269849</v>
      </c>
      <c r="AI49" s="31" t="n">
        <f aca="false">SUM(AI45:AI48)</f>
        <v>74221.09716081</v>
      </c>
      <c r="AJ49" s="31" t="n">
        <f aca="false">SUM(AJ45:AJ48)</f>
        <v>74696.660771797</v>
      </c>
      <c r="AK49" s="31" t="n">
        <f aca="false">SUM(AK45:AK48)</f>
        <v>75215.985019809</v>
      </c>
    </row>
    <row r="50" customFormat="false" ht="15" hidden="false" customHeight="true" outlineLevel="0" collapsed="false">
      <c r="A50" s="23" t="s">
        <v>283</v>
      </c>
      <c r="B50" s="31" t="n">
        <f aca="false">B43-B49</f>
        <v>-16400</v>
      </c>
      <c r="C50" s="31" t="n">
        <f aca="false">C43-C49</f>
        <v>-16460.75</v>
      </c>
      <c r="D50" s="31" t="n">
        <f aca="false">D43-D49</f>
        <v>-3234.135</v>
      </c>
      <c r="E50" s="31" t="n">
        <f aca="false">E43-E49</f>
        <v>12292.6792865</v>
      </c>
      <c r="F50" s="31" t="n">
        <f aca="false">F43-F49</f>
        <v>3326.70743727</v>
      </c>
      <c r="G50" s="31" t="n">
        <f aca="false">G43-G49</f>
        <v>18880.9764406673</v>
      </c>
      <c r="H50" s="31" t="n">
        <f aca="false">H43-H49</f>
        <v>9849.12161989563</v>
      </c>
      <c r="I50" s="31" t="n">
        <f aca="false">I43-I49</f>
        <v>25338.1664814667</v>
      </c>
      <c r="J50" s="31" t="n">
        <f aca="false">J43-J49</f>
        <v>16241.739760287</v>
      </c>
      <c r="K50" s="31" t="n">
        <f aca="false">K43-K49</f>
        <v>31666.8584404541</v>
      </c>
      <c r="L50" s="31" t="n">
        <f aca="false">L43-L49</f>
        <v>22507.1447996846</v>
      </c>
      <c r="M50" s="31" t="n">
        <f aca="false">M43-M49</f>
        <v>37869.6094294578</v>
      </c>
      <c r="N50" s="31" t="n">
        <f aca="false">N43-N49</f>
        <v>20647.8682787982</v>
      </c>
      <c r="O50" s="31" t="n">
        <f aca="false">O43-O49</f>
        <v>35888.1756737802</v>
      </c>
      <c r="P50" s="31" t="n">
        <f aca="false">P43-P49</f>
        <v>39893.0063606774</v>
      </c>
      <c r="Q50" s="31" t="n">
        <f aca="false">Q43-Q49</f>
        <v>57312.5778113406</v>
      </c>
      <c r="R50" s="31" t="n">
        <f aca="false">R43-R49</f>
        <v>42173.9039839972</v>
      </c>
      <c r="S50" s="31" t="n">
        <f aca="false">S43-S49</f>
        <v>59537.1980290622</v>
      </c>
      <c r="T50" s="31" t="n">
        <f aca="false">T43-T49</f>
        <v>44296.2779995416</v>
      </c>
      <c r="U50" s="31" t="n">
        <f aca="false">U43-U49</f>
        <v>61558.3483044512</v>
      </c>
      <c r="V50" s="31" t="n">
        <f aca="false">V43-V49</f>
        <v>54217.2167721767</v>
      </c>
      <c r="W50" s="31" t="n">
        <f aca="false">W43-W49</f>
        <v>71380.0776893599</v>
      </c>
      <c r="X50" s="31" t="n">
        <f aca="false">X43-X49</f>
        <v>55940.7288632363</v>
      </c>
      <c r="Y50" s="31" t="n">
        <f aca="false">Y43-Y49</f>
        <v>73006.3546595089</v>
      </c>
      <c r="Z50" s="31" t="n">
        <f aca="false">Z43-Z49</f>
        <v>65470.7430636839</v>
      </c>
      <c r="AA50" s="31" t="n">
        <f aca="false">AA43-AA49</f>
        <v>82380.318717952</v>
      </c>
      <c r="AB50" s="31" t="n">
        <f aca="false">AB43-AB49</f>
        <v>83245.1069448367</v>
      </c>
      <c r="AC50" s="31" t="n">
        <f aca="false">AC43-AC49</f>
        <v>107140.793171695</v>
      </c>
      <c r="AD50" s="31" t="n">
        <f aca="false">AD43-AD49</f>
        <v>84668.9385607304</v>
      </c>
      <c r="AE50" s="31" t="n">
        <f aca="false">AE43-AE49</f>
        <v>109182.467956722</v>
      </c>
      <c r="AF50" s="31" t="n">
        <f aca="false">AF43-AF49</f>
        <v>98435.3600175599</v>
      </c>
      <c r="AG50" s="31" t="n">
        <f aca="false">AG43-AG49</f>
        <v>99121.7463694243</v>
      </c>
      <c r="AH50" s="31" t="n">
        <f aca="false">AH43-AH49</f>
        <v>111963.502584635</v>
      </c>
      <c r="AI50" s="31" t="n">
        <f aca="false">AI43-AI49</f>
        <v>100982.798737694</v>
      </c>
      <c r="AJ50" s="31" t="n">
        <f aca="false">AJ43-AJ49</f>
        <v>101389.408867722</v>
      </c>
      <c r="AK50" s="31" t="n">
        <f aca="false">AK43-AK49</f>
        <v>101743.436623315</v>
      </c>
    </row>
    <row r="51" customFormat="false" ht="15" hidden="false" customHeight="true" outlineLevel="0" collapsed="false">
      <c r="A51" s="25" t="s">
        <v>284</v>
      </c>
      <c r="B51" s="29" t="n">
        <f aca="false">IFERROR(B50/B43,0)</f>
        <v>0</v>
      </c>
      <c r="C51" s="29" t="n">
        <f aca="false">IFERROR(C50/C43,0)</f>
        <v>0</v>
      </c>
      <c r="D51" s="29" t="n">
        <f aca="false">IFERROR(D50/D43,0)</f>
        <v>-0.239967901737469</v>
      </c>
      <c r="E51" s="29" t="n">
        <f aca="false">IFERROR(E50/E43,0)</f>
        <v>0.415533095444655</v>
      </c>
      <c r="F51" s="29" t="n">
        <f aca="false">IFERROR(F50/F43,0)</f>
        <v>0.155922615773732</v>
      </c>
      <c r="G51" s="29" t="n">
        <f aca="false">IFERROR(G50/G43,0)</f>
        <v>0.505344336455478</v>
      </c>
      <c r="H51" s="29" t="n">
        <f aca="false">IFERROR(H50/H43,0)</f>
        <v>0.3391860696874</v>
      </c>
      <c r="I51" s="29" t="n">
        <f aca="false">IFERROR(I50/I43,0)</f>
        <v>0.563227266142803</v>
      </c>
      <c r="J51" s="29" t="n">
        <f aca="false">IFERROR(J50/J43,0)</f>
        <v>0.443931526261301</v>
      </c>
      <c r="K51" s="29" t="n">
        <f aca="false">IFERROR(K50/K43,0)</f>
        <v>0.603631298524296</v>
      </c>
      <c r="L51" s="29" t="n">
        <f aca="false">IFERROR(L50/L43,0)</f>
        <v>0.511705824864836</v>
      </c>
      <c r="M51" s="29" t="n">
        <f aca="false">IFERROR(M50/M43,0)</f>
        <v>0.633429789518283</v>
      </c>
      <c r="N51" s="29" t="n">
        <f aca="false">IFERROR(N50/N43,0)</f>
        <v>0.402997582648951</v>
      </c>
      <c r="O51" s="29" t="n">
        <f aca="false">IFERROR(O50/O43,0)</f>
        <v>0.535934964061585</v>
      </c>
      <c r="P51" s="29" t="n">
        <f aca="false">IFERROR(P50/P43,0)</f>
        <v>0.555458544454694</v>
      </c>
      <c r="Q51" s="29" t="n">
        <f aca="false">IFERROR(Q50/Q43,0)</f>
        <v>0.636064127483062</v>
      </c>
      <c r="R51" s="29" t="n">
        <f aca="false">IFERROR(R50/R43,0)</f>
        <v>0.501977750925271</v>
      </c>
      <c r="S51" s="29" t="n">
        <f aca="false">IFERROR(S50/S43,0)</f>
        <v>0.582677720255863</v>
      </c>
      <c r="T51" s="29" t="n">
        <f aca="false">IFERROR(T50/T43,0)</f>
        <v>0.461571855275207</v>
      </c>
      <c r="U51" s="29" t="n">
        <f aca="false">IFERROR(U50/U43,0)</f>
        <v>0.539929056462379</v>
      </c>
      <c r="V51" s="29" t="n">
        <f aca="false">IFERROR(V50/V43,0)</f>
        <v>0.503487675528341</v>
      </c>
      <c r="W51" s="29" t="n">
        <f aca="false">IFERROR(W50/W43,0)</f>
        <v>0.568268610215265</v>
      </c>
      <c r="X51" s="29" t="n">
        <f aca="false">IFERROR(X50/X43,0)</f>
        <v>0.469438641189617</v>
      </c>
      <c r="Y51" s="29" t="n">
        <f aca="false">IFERROR(Y50/Y43,0)</f>
        <v>0.532983426616174</v>
      </c>
      <c r="Z51" s="29" t="n">
        <f aca="false">IFERROR(Z50/Z43,0)</f>
        <v>0.502004960119513</v>
      </c>
      <c r="AA51" s="29" t="n">
        <f aca="false">IFERROR(AA50/AA43,0)</f>
        <v>0.556181795529209</v>
      </c>
      <c r="AB51" s="29" t="n">
        <f aca="false">IFERROR(AB50/AB43,0)</f>
        <v>0.554476905278647</v>
      </c>
      <c r="AC51" s="29" t="n">
        <f aca="false">IFERROR(AC50/AC43,0)</f>
        <v>0.611735728631191</v>
      </c>
      <c r="AD51" s="29" t="n">
        <f aca="false">IFERROR(AD50/AD43,0)</f>
        <v>0.549584538551574</v>
      </c>
      <c r="AE51" s="29" t="n">
        <f aca="false">IFERROR(AE50/AE43,0)</f>
        <v>0.608272906479786</v>
      </c>
      <c r="AF51" s="29" t="n">
        <f aca="false">IFERROR(AF50/AF43,0)</f>
        <v>0.578830774061486</v>
      </c>
      <c r="AG51" s="29" t="n">
        <f aca="false">IFERROR(AG50/AG43,0)</f>
        <v>0.577527161225219</v>
      </c>
      <c r="AH51" s="29" t="n">
        <f aca="false">IFERROR(AH50/AH43,0)</f>
        <v>0.604104581996306</v>
      </c>
      <c r="AI51" s="29" t="n">
        <f aca="false">IFERROR(AI50/AI43,0)</f>
        <v>0.576373020815664</v>
      </c>
      <c r="AJ51" s="29" t="n">
        <f aca="false">IFERROR(AJ50/AJ43,0)</f>
        <v>0.575794604736678</v>
      </c>
      <c r="AK51" s="29" t="n">
        <f aca="false">IFERROR(AK50/AK43,0)</f>
        <v>0.574953487520444</v>
      </c>
    </row>
    <row r="52" customFormat="false" ht="15" hidden="false" customHeight="true" outlineLevel="0" collapsed="false">
      <c r="A52" s="25" t="s">
        <v>285</v>
      </c>
      <c r="B52" s="30" t="n">
        <f aca="false">Staffing!$E$15*Cases!$C$31</f>
        <v>27100</v>
      </c>
      <c r="C52" s="30" t="n">
        <f aca="false">Staffing!$E$15*Cases!$C$31</f>
        <v>27100</v>
      </c>
      <c r="D52" s="30" t="n">
        <f aca="false">Staffing!$E$15*Cases!$C$31</f>
        <v>27100</v>
      </c>
      <c r="E52" s="30" t="n">
        <f aca="false">Staffing!$E$15*Cases!$C$31</f>
        <v>27100</v>
      </c>
      <c r="F52" s="30" t="n">
        <f aca="false">Staffing!$E$15*Cases!$C$31</f>
        <v>27100</v>
      </c>
      <c r="G52" s="30" t="n">
        <f aca="false">Staffing!$E$15*Cases!$C$31</f>
        <v>27100</v>
      </c>
      <c r="H52" s="30" t="n">
        <f aca="false">Staffing!$E$15*Cases!$C$31</f>
        <v>27100</v>
      </c>
      <c r="I52" s="30" t="n">
        <f aca="false">Staffing!$E$15*Cases!$C$31</f>
        <v>27100</v>
      </c>
      <c r="J52" s="30" t="n">
        <f aca="false">Staffing!$E$15*Cases!$C$31</f>
        <v>27100</v>
      </c>
      <c r="K52" s="30" t="n">
        <f aca="false">Staffing!$E$15*Cases!$C$31</f>
        <v>27100</v>
      </c>
      <c r="L52" s="30" t="n">
        <f aca="false">Staffing!$E$15*Cases!$C$31</f>
        <v>27100</v>
      </c>
      <c r="M52" s="30" t="n">
        <f aca="false">Staffing!$E$15*Cases!$C$31</f>
        <v>27100</v>
      </c>
      <c r="N52" s="30" t="n">
        <f aca="false">Staffing!$E$15*Cases!$C$31</f>
        <v>27100</v>
      </c>
      <c r="O52" s="30" t="n">
        <f aca="false">Staffing!$E$15*Cases!$C$31</f>
        <v>27100</v>
      </c>
      <c r="P52" s="30" t="n">
        <f aca="false">Staffing!$E$15*Cases!$C$31</f>
        <v>27100</v>
      </c>
      <c r="Q52" s="30" t="n">
        <f aca="false">Staffing!$E$15*Cases!$C$31</f>
        <v>27100</v>
      </c>
      <c r="R52" s="30" t="n">
        <f aca="false">Staffing!$E$15*Cases!$C$31</f>
        <v>27100</v>
      </c>
      <c r="S52" s="30" t="n">
        <f aca="false">Staffing!$E$15*Cases!$C$31</f>
        <v>27100</v>
      </c>
      <c r="T52" s="30" t="n">
        <f aca="false">Staffing!$E$15*Cases!$C$31</f>
        <v>27100</v>
      </c>
      <c r="U52" s="30" t="n">
        <f aca="false">Staffing!$E$15*Cases!$C$31</f>
        <v>27100</v>
      </c>
      <c r="V52" s="30" t="n">
        <f aca="false">Staffing!$E$15*Cases!$C$31</f>
        <v>27100</v>
      </c>
      <c r="W52" s="30" t="n">
        <f aca="false">Staffing!$E$15*Cases!$C$31</f>
        <v>27100</v>
      </c>
      <c r="X52" s="30" t="n">
        <f aca="false">Staffing!$E$15*Cases!$C$31</f>
        <v>27100</v>
      </c>
      <c r="Y52" s="30" t="n">
        <f aca="false">Staffing!$E$15*Cases!$C$31</f>
        <v>27100</v>
      </c>
      <c r="Z52" s="30" t="n">
        <f aca="false">Staffing!$E$15*Cases!$C$31</f>
        <v>27100</v>
      </c>
      <c r="AA52" s="30" t="n">
        <f aca="false">Staffing!$E$15*Cases!$C$31</f>
        <v>27100</v>
      </c>
      <c r="AB52" s="30" t="n">
        <f aca="false">Staffing!$E$15*Cases!$C$31</f>
        <v>27100</v>
      </c>
      <c r="AC52" s="30" t="n">
        <f aca="false">Staffing!$E$15*Cases!$C$31</f>
        <v>27100</v>
      </c>
      <c r="AD52" s="30" t="n">
        <f aca="false">Staffing!$E$15*Cases!$C$31</f>
        <v>27100</v>
      </c>
      <c r="AE52" s="30" t="n">
        <f aca="false">Staffing!$E$15*Cases!$C$31</f>
        <v>27100</v>
      </c>
      <c r="AF52" s="30" t="n">
        <f aca="false">Staffing!$E$15*Cases!$C$31</f>
        <v>27100</v>
      </c>
      <c r="AG52" s="30" t="n">
        <f aca="false">Staffing!$E$15*Cases!$C$31</f>
        <v>27100</v>
      </c>
      <c r="AH52" s="30" t="n">
        <f aca="false">Staffing!$E$15*Cases!$C$31</f>
        <v>27100</v>
      </c>
      <c r="AI52" s="30" t="n">
        <f aca="false">Staffing!$E$15*Cases!$C$31</f>
        <v>27100</v>
      </c>
      <c r="AJ52" s="30" t="n">
        <f aca="false">Staffing!$E$15*Cases!$C$31</f>
        <v>27100</v>
      </c>
      <c r="AK52" s="30" t="n">
        <f aca="false">Staffing!$E$15*Cases!$C$31</f>
        <v>27100</v>
      </c>
    </row>
    <row r="53" customFormat="false" ht="15" hidden="false" customHeight="true" outlineLevel="0" collapsed="false">
      <c r="A53" s="25" t="s">
        <v>286</v>
      </c>
      <c r="B53" s="30" t="n">
        <f aca="false">Inputs!$B$17</f>
        <v>7500</v>
      </c>
      <c r="C53" s="30" t="n">
        <f aca="false">Inputs!$B$17</f>
        <v>7500</v>
      </c>
      <c r="D53" s="30" t="n">
        <f aca="false">Inputs!$B$17</f>
        <v>7500</v>
      </c>
      <c r="E53" s="30" t="n">
        <f aca="false">Inputs!$B$17</f>
        <v>7500</v>
      </c>
      <c r="F53" s="30" t="n">
        <f aca="false">Inputs!$B$17</f>
        <v>7500</v>
      </c>
      <c r="G53" s="30" t="n">
        <f aca="false">Inputs!$B$17</f>
        <v>7500</v>
      </c>
      <c r="H53" s="30" t="n">
        <f aca="false">Inputs!$B$17</f>
        <v>7500</v>
      </c>
      <c r="I53" s="30" t="n">
        <f aca="false">Inputs!$B$17</f>
        <v>7500</v>
      </c>
      <c r="J53" s="30" t="n">
        <f aca="false">Inputs!$B$17</f>
        <v>7500</v>
      </c>
      <c r="K53" s="30" t="n">
        <f aca="false">Inputs!$B$17</f>
        <v>7500</v>
      </c>
      <c r="L53" s="30" t="n">
        <f aca="false">Inputs!$B$17</f>
        <v>7500</v>
      </c>
      <c r="M53" s="30" t="n">
        <f aca="false">Inputs!$B$17</f>
        <v>7500</v>
      </c>
      <c r="N53" s="30" t="n">
        <f aca="false">Inputs!$B$17</f>
        <v>7500</v>
      </c>
      <c r="O53" s="30" t="n">
        <f aca="false">Inputs!$B$17</f>
        <v>7500</v>
      </c>
      <c r="P53" s="30" t="n">
        <f aca="false">Inputs!$B$17</f>
        <v>7500</v>
      </c>
      <c r="Q53" s="30" t="n">
        <f aca="false">Inputs!$B$17</f>
        <v>7500</v>
      </c>
      <c r="R53" s="30" t="n">
        <f aca="false">Inputs!$B$17</f>
        <v>7500</v>
      </c>
      <c r="S53" s="30" t="n">
        <f aca="false">Inputs!$B$17</f>
        <v>7500</v>
      </c>
      <c r="T53" s="30" t="n">
        <f aca="false">Inputs!$B$17</f>
        <v>7500</v>
      </c>
      <c r="U53" s="30" t="n">
        <f aca="false">Inputs!$B$17</f>
        <v>7500</v>
      </c>
      <c r="V53" s="30" t="n">
        <f aca="false">Inputs!$B$17</f>
        <v>7500</v>
      </c>
      <c r="W53" s="30" t="n">
        <f aca="false">Inputs!$B$17</f>
        <v>7500</v>
      </c>
      <c r="X53" s="30" t="n">
        <f aca="false">Inputs!$B$17</f>
        <v>7500</v>
      </c>
      <c r="Y53" s="30" t="n">
        <f aca="false">Inputs!$B$17</f>
        <v>7500</v>
      </c>
      <c r="Z53" s="30" t="n">
        <f aca="false">Inputs!$B$17</f>
        <v>7500</v>
      </c>
      <c r="AA53" s="30" t="n">
        <f aca="false">Inputs!$B$17</f>
        <v>7500</v>
      </c>
      <c r="AB53" s="30" t="n">
        <f aca="false">Inputs!$B$17</f>
        <v>7500</v>
      </c>
      <c r="AC53" s="30" t="n">
        <f aca="false">Inputs!$B$17</f>
        <v>7500</v>
      </c>
      <c r="AD53" s="30" t="n">
        <f aca="false">Inputs!$B$17</f>
        <v>7500</v>
      </c>
      <c r="AE53" s="30" t="n">
        <f aca="false">Inputs!$B$17</f>
        <v>7500</v>
      </c>
      <c r="AF53" s="30" t="n">
        <f aca="false">Inputs!$B$17</f>
        <v>7500</v>
      </c>
      <c r="AG53" s="30" t="n">
        <f aca="false">Inputs!$B$17</f>
        <v>7500</v>
      </c>
      <c r="AH53" s="30" t="n">
        <f aca="false">Inputs!$B$17</f>
        <v>7500</v>
      </c>
      <c r="AI53" s="30" t="n">
        <f aca="false">Inputs!$B$17</f>
        <v>7500</v>
      </c>
      <c r="AJ53" s="30" t="n">
        <f aca="false">Inputs!$B$17</f>
        <v>7500</v>
      </c>
      <c r="AK53" s="30" t="n">
        <f aca="false">Inputs!$B$17</f>
        <v>7500</v>
      </c>
    </row>
    <row r="54" customFormat="false" ht="15" hidden="false" customHeight="true" outlineLevel="0" collapsed="false">
      <c r="A54" s="25" t="s">
        <v>287</v>
      </c>
      <c r="B54" s="30" t="n">
        <f aca="false">Inputs!$B$18</f>
        <v>6000</v>
      </c>
      <c r="C54" s="30" t="n">
        <f aca="false">Inputs!$B$18</f>
        <v>6000</v>
      </c>
      <c r="D54" s="30" t="n">
        <f aca="false">Inputs!$B$18</f>
        <v>6000</v>
      </c>
      <c r="E54" s="30" t="n">
        <f aca="false">Inputs!$B$18</f>
        <v>6000</v>
      </c>
      <c r="F54" s="30" t="n">
        <f aca="false">Inputs!$B$18</f>
        <v>6000</v>
      </c>
      <c r="G54" s="30" t="n">
        <f aca="false">Inputs!$B$18</f>
        <v>6000</v>
      </c>
      <c r="H54" s="30" t="n">
        <f aca="false">Inputs!$B$18</f>
        <v>6000</v>
      </c>
      <c r="I54" s="30" t="n">
        <f aca="false">Inputs!$B$18</f>
        <v>6000</v>
      </c>
      <c r="J54" s="30" t="n">
        <f aca="false">Inputs!$B$18</f>
        <v>6000</v>
      </c>
      <c r="K54" s="30" t="n">
        <f aca="false">Inputs!$B$18</f>
        <v>6000</v>
      </c>
      <c r="L54" s="30" t="n">
        <f aca="false">Inputs!$B$18</f>
        <v>6000</v>
      </c>
      <c r="M54" s="30" t="n">
        <f aca="false">Inputs!$B$18</f>
        <v>6000</v>
      </c>
      <c r="N54" s="30" t="n">
        <f aca="false">Inputs!$B$18</f>
        <v>6000</v>
      </c>
      <c r="O54" s="30" t="n">
        <f aca="false">Inputs!$B$18</f>
        <v>6000</v>
      </c>
      <c r="P54" s="30" t="n">
        <f aca="false">Inputs!$B$18</f>
        <v>6000</v>
      </c>
      <c r="Q54" s="30" t="n">
        <f aca="false">Inputs!$B$18</f>
        <v>6000</v>
      </c>
      <c r="R54" s="30" t="n">
        <f aca="false">Inputs!$B$18</f>
        <v>6000</v>
      </c>
      <c r="S54" s="30" t="n">
        <f aca="false">Inputs!$B$18</f>
        <v>6000</v>
      </c>
      <c r="T54" s="30" t="n">
        <f aca="false">Inputs!$B$18</f>
        <v>6000</v>
      </c>
      <c r="U54" s="30" t="n">
        <f aca="false">Inputs!$B$18</f>
        <v>6000</v>
      </c>
      <c r="V54" s="30" t="n">
        <f aca="false">Inputs!$B$18</f>
        <v>6000</v>
      </c>
      <c r="W54" s="30" t="n">
        <f aca="false">Inputs!$B$18</f>
        <v>6000</v>
      </c>
      <c r="X54" s="30" t="n">
        <f aca="false">Inputs!$B$18</f>
        <v>6000</v>
      </c>
      <c r="Y54" s="30" t="n">
        <f aca="false">Inputs!$B$18</f>
        <v>6000</v>
      </c>
      <c r="Z54" s="30" t="n">
        <f aca="false">Inputs!$B$18</f>
        <v>6000</v>
      </c>
      <c r="AA54" s="30" t="n">
        <f aca="false">Inputs!$B$18</f>
        <v>6000</v>
      </c>
      <c r="AB54" s="30" t="n">
        <f aca="false">Inputs!$B$18</f>
        <v>6000</v>
      </c>
      <c r="AC54" s="30" t="n">
        <f aca="false">Inputs!$B$18</f>
        <v>6000</v>
      </c>
      <c r="AD54" s="30" t="n">
        <f aca="false">Inputs!$B$18</f>
        <v>6000</v>
      </c>
      <c r="AE54" s="30" t="n">
        <f aca="false">Inputs!$B$18</f>
        <v>6000</v>
      </c>
      <c r="AF54" s="30" t="n">
        <f aca="false">Inputs!$B$18</f>
        <v>6000</v>
      </c>
      <c r="AG54" s="30" t="n">
        <f aca="false">Inputs!$B$18</f>
        <v>6000</v>
      </c>
      <c r="AH54" s="30" t="n">
        <f aca="false">Inputs!$B$18</f>
        <v>6000</v>
      </c>
      <c r="AI54" s="30" t="n">
        <f aca="false">Inputs!$B$18</f>
        <v>6000</v>
      </c>
      <c r="AJ54" s="30" t="n">
        <f aca="false">Inputs!$B$18</f>
        <v>6000</v>
      </c>
      <c r="AK54" s="30" t="n">
        <f aca="false">Inputs!$B$18</f>
        <v>6000</v>
      </c>
    </row>
    <row r="55" customFormat="false" ht="15" hidden="false" customHeight="true" outlineLevel="0" collapsed="false">
      <c r="A55" s="25" t="s">
        <v>288</v>
      </c>
      <c r="B55" s="30" t="n">
        <f aca="false">Inputs!$B$19</f>
        <v>2000</v>
      </c>
      <c r="C55" s="30" t="n">
        <f aca="false">Inputs!$B$19</f>
        <v>2000</v>
      </c>
      <c r="D55" s="30" t="n">
        <f aca="false">Inputs!$B$19</f>
        <v>2000</v>
      </c>
      <c r="E55" s="30" t="n">
        <f aca="false">Inputs!$B$19</f>
        <v>2000</v>
      </c>
      <c r="F55" s="30" t="n">
        <f aca="false">Inputs!$B$19</f>
        <v>2000</v>
      </c>
      <c r="G55" s="30" t="n">
        <f aca="false">Inputs!$B$19</f>
        <v>2000</v>
      </c>
      <c r="H55" s="30" t="n">
        <f aca="false">Inputs!$B$19</f>
        <v>2000</v>
      </c>
      <c r="I55" s="30" t="n">
        <f aca="false">Inputs!$B$19</f>
        <v>2000</v>
      </c>
      <c r="J55" s="30" t="n">
        <f aca="false">Inputs!$B$19</f>
        <v>2000</v>
      </c>
      <c r="K55" s="30" t="n">
        <f aca="false">Inputs!$B$19</f>
        <v>2000</v>
      </c>
      <c r="L55" s="30" t="n">
        <f aca="false">Inputs!$B$19</f>
        <v>2000</v>
      </c>
      <c r="M55" s="30" t="n">
        <f aca="false">Inputs!$B$19</f>
        <v>2000</v>
      </c>
      <c r="N55" s="30" t="n">
        <f aca="false">Inputs!$B$19</f>
        <v>2000</v>
      </c>
      <c r="O55" s="30" t="n">
        <f aca="false">Inputs!$B$19</f>
        <v>2000</v>
      </c>
      <c r="P55" s="30" t="n">
        <f aca="false">Inputs!$B$19</f>
        <v>2000</v>
      </c>
      <c r="Q55" s="30" t="n">
        <f aca="false">Inputs!$B$19</f>
        <v>2000</v>
      </c>
      <c r="R55" s="30" t="n">
        <f aca="false">Inputs!$B$19</f>
        <v>2000</v>
      </c>
      <c r="S55" s="30" t="n">
        <f aca="false">Inputs!$B$19</f>
        <v>2000</v>
      </c>
      <c r="T55" s="30" t="n">
        <f aca="false">Inputs!$B$19</f>
        <v>2000</v>
      </c>
      <c r="U55" s="30" t="n">
        <f aca="false">Inputs!$B$19</f>
        <v>2000</v>
      </c>
      <c r="V55" s="30" t="n">
        <f aca="false">Inputs!$B$19</f>
        <v>2000</v>
      </c>
      <c r="W55" s="30" t="n">
        <f aca="false">Inputs!$B$19</f>
        <v>2000</v>
      </c>
      <c r="X55" s="30" t="n">
        <f aca="false">Inputs!$B$19</f>
        <v>2000</v>
      </c>
      <c r="Y55" s="30" t="n">
        <f aca="false">Inputs!$B$19</f>
        <v>2000</v>
      </c>
      <c r="Z55" s="30" t="n">
        <f aca="false">Inputs!$B$19</f>
        <v>2000</v>
      </c>
      <c r="AA55" s="30" t="n">
        <f aca="false">Inputs!$B$19</f>
        <v>2000</v>
      </c>
      <c r="AB55" s="30" t="n">
        <f aca="false">Inputs!$B$19</f>
        <v>2000</v>
      </c>
      <c r="AC55" s="30" t="n">
        <f aca="false">Inputs!$B$19</f>
        <v>2000</v>
      </c>
      <c r="AD55" s="30" t="n">
        <f aca="false">Inputs!$B$19</f>
        <v>2000</v>
      </c>
      <c r="AE55" s="30" t="n">
        <f aca="false">Inputs!$B$19</f>
        <v>2000</v>
      </c>
      <c r="AF55" s="30" t="n">
        <f aca="false">Inputs!$B$19</f>
        <v>2000</v>
      </c>
      <c r="AG55" s="30" t="n">
        <f aca="false">Inputs!$B$19</f>
        <v>2000</v>
      </c>
      <c r="AH55" s="30" t="n">
        <f aca="false">Inputs!$B$19</f>
        <v>2000</v>
      </c>
      <c r="AI55" s="30" t="n">
        <f aca="false">Inputs!$B$19</f>
        <v>2000</v>
      </c>
      <c r="AJ55" s="30" t="n">
        <f aca="false">Inputs!$B$19</f>
        <v>2000</v>
      </c>
      <c r="AK55" s="30" t="n">
        <f aca="false">Inputs!$B$19</f>
        <v>2000</v>
      </c>
    </row>
    <row r="56" customFormat="false" ht="15" hidden="false" customHeight="true" outlineLevel="0" collapsed="false">
      <c r="A56" s="25" t="s">
        <v>289</v>
      </c>
      <c r="B56" s="30" t="n">
        <f aca="false">B62*Cases!$C$28</f>
        <v>0</v>
      </c>
      <c r="C56" s="30" t="n">
        <f aca="false">C62*Cases!$C$28</f>
        <v>0</v>
      </c>
      <c r="D56" s="30" t="n">
        <f aca="false">D62*Cases!$C$28</f>
        <v>74.02365</v>
      </c>
      <c r="E56" s="30" t="n">
        <f aca="false">E62*Cases!$C$28</f>
        <v>174.329127</v>
      </c>
      <c r="F56" s="30" t="n">
        <f aca="false">F62*Cases!$C$28</f>
        <v>152.60631273</v>
      </c>
      <c r="G56" s="30" t="n">
        <f aca="false">G62*Cases!$C$28</f>
        <v>252.1259631027</v>
      </c>
      <c r="H56" s="30" t="n">
        <f aca="false">H62*Cases!$C$28</f>
        <v>229.625180471673</v>
      </c>
      <c r="I56" s="30" t="n">
        <f aca="false">I62*Cases!$C$28</f>
        <v>328.374642166956</v>
      </c>
      <c r="J56" s="30" t="n">
        <f aca="false">J62*Cases!$C$28</f>
        <v>305.111372745287</v>
      </c>
      <c r="K56" s="30" t="n">
        <f aca="false">K62*Cases!$C$28</f>
        <v>403.105972517834</v>
      </c>
      <c r="L56" s="30" t="n">
        <f aca="false">L62*Cases!$C$28</f>
        <v>379.095389792656</v>
      </c>
      <c r="M56" s="30" t="n">
        <f aca="false">M62*Cases!$C$28</f>
        <v>476.350149394729</v>
      </c>
      <c r="N56" s="30" t="n">
        <f aca="false">N62*Cases!$C$28</f>
        <v>451.607124900782</v>
      </c>
      <c r="O56" s="30" t="n">
        <f aca="false">O62*Cases!$C$28</f>
        <v>548.136767151774</v>
      </c>
      <c r="P56" s="30" t="n">
        <f aca="false">P62*Cases!$C$28</f>
        <v>596.699526480256</v>
      </c>
      <c r="Q56" s="30" t="n">
        <f aca="false">Q62*Cases!$C$28</f>
        <v>718.800308215454</v>
      </c>
      <c r="R56" s="30" t="n">
        <f aca="false">R62*Cases!$C$28</f>
        <v>718.654845633299</v>
      </c>
      <c r="S56" s="30" t="n">
        <f aca="false">S62*Cases!$C$28</f>
        <v>839.536074176966</v>
      </c>
      <c r="T56" s="30" t="n">
        <f aca="false">T62*Cases!$C$28</f>
        <v>838.183253935196</v>
      </c>
      <c r="U56" s="30" t="n">
        <f aca="false">U62*Cases!$C$28</f>
        <v>957.869198395845</v>
      </c>
      <c r="V56" s="30" t="n">
        <f aca="false">V62*Cases!$C$28</f>
        <v>955.333046911886</v>
      </c>
      <c r="W56" s="30" t="n">
        <f aca="false">W62*Cases!$C$28</f>
        <v>1073.84749344277</v>
      </c>
      <c r="X56" s="30" t="n">
        <f aca="false">X62*Cases!$C$28</f>
        <v>1070.15155900834</v>
      </c>
      <c r="Y56" s="30" t="n">
        <f aca="false">Y62*Cases!$C$28</f>
        <v>1187.51782041826</v>
      </c>
      <c r="Z56" s="30" t="n">
        <f aca="false">Z62*Cases!$C$28</f>
        <v>1182.68518271407</v>
      </c>
      <c r="AA56" s="30" t="n">
        <f aca="false">AA62*Cases!$C$28</f>
        <v>1298.92610788693</v>
      </c>
      <c r="AB56" s="30" t="n">
        <f aca="false">AB62*Cases!$C$28</f>
        <v>1319.07685694101</v>
      </c>
      <c r="AC56" s="30" t="n">
        <f aca="false">AC62*Cases!$C$28</f>
        <v>1508.42284743498</v>
      </c>
      <c r="AD56" s="30" t="n">
        <f aca="false">AD62*Cases!$C$28</f>
        <v>1358.34899108288</v>
      </c>
      <c r="AE56" s="30" t="n">
        <f aca="false">AE62*Cases!$C$28</f>
        <v>1551.95859167205</v>
      </c>
      <c r="AF56" s="30" t="n">
        <f aca="false">AF62*Cases!$C$28</f>
        <v>1518.33960975533</v>
      </c>
      <c r="AG56" s="30" t="n">
        <f aca="false">AG62*Cases!$C$28</f>
        <v>1534.06315415778</v>
      </c>
      <c r="AH56" s="30" t="n">
        <f aca="false">AH62*Cases!$C$28</f>
        <v>1671.1294631162</v>
      </c>
      <c r="AI56" s="30" t="n">
        <f aca="false">AI62*Cases!$C$28</f>
        <v>1630.53895898504</v>
      </c>
      <c r="AJ56" s="30" t="n">
        <f aca="false">AJ62*Cases!$C$28</f>
        <v>1639.36069639519</v>
      </c>
      <c r="AK56" s="30" t="n">
        <f aca="false">AK62*Cases!$C$28</f>
        <v>1648.09421643123</v>
      </c>
    </row>
    <row r="57" customFormat="false" ht="15" hidden="false" customHeight="true" outlineLevel="0" collapsed="false">
      <c r="A57" s="25" t="s">
        <v>290</v>
      </c>
      <c r="B57" s="30" t="n">
        <f aca="false">SUM(B52:B56)</f>
        <v>42600</v>
      </c>
      <c r="C57" s="30" t="n">
        <f aca="false">SUM(C52:C56)</f>
        <v>42600</v>
      </c>
      <c r="D57" s="30" t="n">
        <f aca="false">SUM(D52:D56)</f>
        <v>42674.02365</v>
      </c>
      <c r="E57" s="30" t="n">
        <f aca="false">SUM(E52:E56)</f>
        <v>42774.329127</v>
      </c>
      <c r="F57" s="30" t="n">
        <f aca="false">SUM(F52:F56)</f>
        <v>42752.60631273</v>
      </c>
      <c r="G57" s="30" t="n">
        <f aca="false">SUM(G52:G56)</f>
        <v>42852.1259631027</v>
      </c>
      <c r="H57" s="30" t="n">
        <f aca="false">SUM(H52:H56)</f>
        <v>42829.6251804717</v>
      </c>
      <c r="I57" s="30" t="n">
        <f aca="false">SUM(I52:I56)</f>
        <v>42928.374642167</v>
      </c>
      <c r="J57" s="30" t="n">
        <f aca="false">SUM(J52:J56)</f>
        <v>42905.1113727453</v>
      </c>
      <c r="K57" s="30" t="n">
        <f aca="false">SUM(K52:K56)</f>
        <v>43003.1059725178</v>
      </c>
      <c r="L57" s="30" t="n">
        <f aca="false">SUM(L52:L56)</f>
        <v>42979.0953897927</v>
      </c>
      <c r="M57" s="30" t="n">
        <f aca="false">SUM(M52:M56)</f>
        <v>43076.3501493947</v>
      </c>
      <c r="N57" s="30" t="n">
        <f aca="false">SUM(N52:N56)</f>
        <v>43051.6071249008</v>
      </c>
      <c r="O57" s="30" t="n">
        <f aca="false">SUM(O52:O56)</f>
        <v>43148.1367671518</v>
      </c>
      <c r="P57" s="30" t="n">
        <f aca="false">SUM(P52:P56)</f>
        <v>43196.6995264803</v>
      </c>
      <c r="Q57" s="30" t="n">
        <f aca="false">SUM(Q52:Q56)</f>
        <v>43318.8003082155</v>
      </c>
      <c r="R57" s="30" t="n">
        <f aca="false">SUM(R52:R56)</f>
        <v>43318.6548456333</v>
      </c>
      <c r="S57" s="30" t="n">
        <f aca="false">SUM(S52:S56)</f>
        <v>43439.536074177</v>
      </c>
      <c r="T57" s="30" t="n">
        <f aca="false">SUM(T52:T56)</f>
        <v>43438.1832539352</v>
      </c>
      <c r="U57" s="30" t="n">
        <f aca="false">SUM(U52:U56)</f>
        <v>43557.8691983958</v>
      </c>
      <c r="V57" s="30" t="n">
        <f aca="false">SUM(V52:V56)</f>
        <v>43555.3330469119</v>
      </c>
      <c r="W57" s="30" t="n">
        <f aca="false">SUM(W52:W56)</f>
        <v>43673.8474934428</v>
      </c>
      <c r="X57" s="30" t="n">
        <f aca="false">SUM(X52:X56)</f>
        <v>43670.1515590083</v>
      </c>
      <c r="Y57" s="30" t="n">
        <f aca="false">SUM(Y52:Y56)</f>
        <v>43787.5178204183</v>
      </c>
      <c r="Z57" s="30" t="n">
        <f aca="false">SUM(Z52:Z56)</f>
        <v>43782.6851827141</v>
      </c>
      <c r="AA57" s="30" t="n">
        <f aca="false">SUM(AA52:AA56)</f>
        <v>43898.9261078869</v>
      </c>
      <c r="AB57" s="30" t="n">
        <f aca="false">SUM(AB52:AB56)</f>
        <v>43919.076856941</v>
      </c>
      <c r="AC57" s="30" t="n">
        <f aca="false">SUM(AC52:AC56)</f>
        <v>44108.422847435</v>
      </c>
      <c r="AD57" s="30" t="n">
        <f aca="false">SUM(AD52:AD56)</f>
        <v>43958.3489910829</v>
      </c>
      <c r="AE57" s="30" t="n">
        <f aca="false">SUM(AE52:AE56)</f>
        <v>44151.9585916721</v>
      </c>
      <c r="AF57" s="30" t="n">
        <f aca="false">SUM(AF52:AF56)</f>
        <v>44118.3396097553</v>
      </c>
      <c r="AG57" s="30" t="n">
        <f aca="false">SUM(AG52:AG56)</f>
        <v>44134.0631541578</v>
      </c>
      <c r="AH57" s="30" t="n">
        <f aca="false">SUM(AH52:AH56)</f>
        <v>44271.1294631162</v>
      </c>
      <c r="AI57" s="30" t="n">
        <f aca="false">SUM(AI52:AI56)</f>
        <v>44230.538958985</v>
      </c>
      <c r="AJ57" s="30" t="n">
        <f aca="false">SUM(AJ52:AJ56)</f>
        <v>44239.3606963952</v>
      </c>
      <c r="AK57" s="30" t="n">
        <f aca="false">SUM(AK52:AK56)</f>
        <v>44248.0942164312</v>
      </c>
    </row>
    <row r="58" customFormat="false" ht="15" hidden="false" customHeight="true" outlineLevel="0" collapsed="false">
      <c r="A58" s="23" t="s">
        <v>291</v>
      </c>
      <c r="B58" s="31" t="n">
        <f aca="false">B50-B57</f>
        <v>-59000</v>
      </c>
      <c r="C58" s="31" t="n">
        <f aca="false">C50-C57</f>
        <v>-59060.75</v>
      </c>
      <c r="D58" s="31" t="n">
        <f aca="false">D50-D57</f>
        <v>-45908.15865</v>
      </c>
      <c r="E58" s="31" t="n">
        <f aca="false">E50-E57</f>
        <v>-30481.6498405</v>
      </c>
      <c r="F58" s="31" t="n">
        <f aca="false">F50-F57</f>
        <v>-39425.89887546</v>
      </c>
      <c r="G58" s="31" t="n">
        <f aca="false">G50-G57</f>
        <v>-23971.1495224354</v>
      </c>
      <c r="H58" s="31" t="n">
        <f aca="false">H50-H57</f>
        <v>-32980.5035605761</v>
      </c>
      <c r="I58" s="31" t="n">
        <f aca="false">I50-I57</f>
        <v>-17590.2081607003</v>
      </c>
      <c r="J58" s="31" t="n">
        <f aca="false">J50-J57</f>
        <v>-26663.3716124583</v>
      </c>
      <c r="K58" s="31" t="n">
        <f aca="false">K50-K57</f>
        <v>-11336.2475320637</v>
      </c>
      <c r="L58" s="31" t="n">
        <f aca="false">L50-L57</f>
        <v>-20471.9505901081</v>
      </c>
      <c r="M58" s="31" t="n">
        <f aca="false">M50-M57</f>
        <v>-5206.74071993698</v>
      </c>
      <c r="N58" s="31" t="n">
        <f aca="false">N50-N57</f>
        <v>-22403.7388461026</v>
      </c>
      <c r="O58" s="31" t="n">
        <f aca="false">O50-O57</f>
        <v>-7259.9610933716</v>
      </c>
      <c r="P58" s="31" t="n">
        <f aca="false">P50-P57</f>
        <v>-3303.69316580288</v>
      </c>
      <c r="Q58" s="31" t="n">
        <f aca="false">Q50-Q57</f>
        <v>13993.7775031252</v>
      </c>
      <c r="R58" s="31" t="n">
        <f aca="false">R50-R57</f>
        <v>-1144.75086163609</v>
      </c>
      <c r="S58" s="31" t="n">
        <f aca="false">S50-S57</f>
        <v>16097.6619548853</v>
      </c>
      <c r="T58" s="31" t="n">
        <f aca="false">T50-T57</f>
        <v>858.094745606402</v>
      </c>
      <c r="U58" s="31" t="n">
        <f aca="false">U50-U57</f>
        <v>18000.4791060554</v>
      </c>
      <c r="V58" s="31" t="n">
        <f aca="false">V50-V57</f>
        <v>10661.8837252648</v>
      </c>
      <c r="W58" s="31" t="n">
        <f aca="false">W50-W57</f>
        <v>27706.2301959172</v>
      </c>
      <c r="X58" s="31" t="n">
        <f aca="false">X50-X57</f>
        <v>12270.577304228</v>
      </c>
      <c r="Y58" s="31" t="n">
        <f aca="false">Y50-Y57</f>
        <v>29218.8368390907</v>
      </c>
      <c r="Z58" s="31" t="n">
        <f aca="false">Z50-Z57</f>
        <v>21688.0578809698</v>
      </c>
      <c r="AA58" s="31" t="n">
        <f aca="false">AA50-AA57</f>
        <v>38481.3926100651</v>
      </c>
      <c r="AB58" s="31" t="n">
        <f aca="false">AB50-AB57</f>
        <v>39326.0300878957</v>
      </c>
      <c r="AC58" s="31" t="n">
        <f aca="false">AC50-AC57</f>
        <v>63032.3703242605</v>
      </c>
      <c r="AD58" s="31" t="n">
        <f aca="false">AD50-AD57</f>
        <v>40710.5895696475</v>
      </c>
      <c r="AE58" s="31" t="n">
        <f aca="false">AE50-AE57</f>
        <v>65030.5093650501</v>
      </c>
      <c r="AF58" s="31" t="n">
        <f aca="false">AF50-AF57</f>
        <v>54317.0204078045</v>
      </c>
      <c r="AG58" s="31" t="n">
        <f aca="false">AG50-AG57</f>
        <v>54987.6832152665</v>
      </c>
      <c r="AH58" s="31" t="n">
        <f aca="false">AH50-AH57</f>
        <v>67692.3731215188</v>
      </c>
      <c r="AI58" s="31" t="n">
        <f aca="false">AI50-AI57</f>
        <v>56752.2597787086</v>
      </c>
      <c r="AJ58" s="31" t="n">
        <f aca="false">AJ50-AJ57</f>
        <v>57150.0481713266</v>
      </c>
      <c r="AK58" s="31" t="n">
        <f aca="false">AK50-AK57</f>
        <v>57495.3424068833</v>
      </c>
    </row>
    <row r="59" customFormat="false" ht="15" hidden="false" customHeight="true" outlineLevel="0" collapsed="false">
      <c r="A59" s="25" t="s">
        <v>292</v>
      </c>
      <c r="B59" s="30" t="n">
        <f aca="false">MAX(0,B58)*Inputs!$B$15</f>
        <v>0</v>
      </c>
      <c r="C59" s="30" t="n">
        <f aca="false">MAX(0,C58)*Inputs!$B$15</f>
        <v>0</v>
      </c>
      <c r="D59" s="30" t="n">
        <f aca="false">MAX(0,D58)*Inputs!$B$15</f>
        <v>0</v>
      </c>
      <c r="E59" s="30" t="n">
        <f aca="false">MAX(0,E58)*Inputs!$B$15</f>
        <v>0</v>
      </c>
      <c r="F59" s="30" t="n">
        <f aca="false">MAX(0,F58)*Inputs!$B$15</f>
        <v>0</v>
      </c>
      <c r="G59" s="30" t="n">
        <f aca="false">MAX(0,G58)*Inputs!$B$15</f>
        <v>0</v>
      </c>
      <c r="H59" s="30" t="n">
        <f aca="false">MAX(0,H58)*Inputs!$B$15</f>
        <v>0</v>
      </c>
      <c r="I59" s="30" t="n">
        <f aca="false">MAX(0,I58)*Inputs!$B$15</f>
        <v>0</v>
      </c>
      <c r="J59" s="30" t="n">
        <f aca="false">MAX(0,J58)*Inputs!$B$15</f>
        <v>0</v>
      </c>
      <c r="K59" s="30" t="n">
        <f aca="false">MAX(0,K58)*Inputs!$B$15</f>
        <v>0</v>
      </c>
      <c r="L59" s="30" t="n">
        <f aca="false">MAX(0,L58)*Inputs!$B$15</f>
        <v>0</v>
      </c>
      <c r="M59" s="30" t="n">
        <f aca="false">MAX(0,M58)*Inputs!$B$15</f>
        <v>0</v>
      </c>
      <c r="N59" s="30" t="n">
        <f aca="false">MAX(0,N58)*Inputs!$B$15</f>
        <v>0</v>
      </c>
      <c r="O59" s="30" t="n">
        <f aca="false">MAX(0,O58)*Inputs!$B$15</f>
        <v>0</v>
      </c>
      <c r="P59" s="30" t="n">
        <f aca="false">MAX(0,P58)*Inputs!$B$15</f>
        <v>0</v>
      </c>
      <c r="Q59" s="30" t="n">
        <f aca="false">MAX(0,Q58)*Inputs!$B$15</f>
        <v>3498.44437578129</v>
      </c>
      <c r="R59" s="30" t="n">
        <f aca="false">MAX(0,R58)*Inputs!$B$15</f>
        <v>0</v>
      </c>
      <c r="S59" s="30" t="n">
        <f aca="false">MAX(0,S58)*Inputs!$B$15</f>
        <v>4024.41548872131</v>
      </c>
      <c r="T59" s="30" t="n">
        <f aca="false">MAX(0,T58)*Inputs!$B$15</f>
        <v>214.523686401601</v>
      </c>
      <c r="U59" s="30" t="n">
        <f aca="false">MAX(0,U58)*Inputs!$B$15</f>
        <v>4500.11977651384</v>
      </c>
      <c r="V59" s="30" t="n">
        <f aca="false">MAX(0,V58)*Inputs!$B$15</f>
        <v>2665.4709313162</v>
      </c>
      <c r="W59" s="30" t="n">
        <f aca="false">MAX(0,W58)*Inputs!$B$15</f>
        <v>6926.55754897929</v>
      </c>
      <c r="X59" s="30" t="n">
        <f aca="false">MAX(0,X58)*Inputs!$B$15</f>
        <v>3067.644326057</v>
      </c>
      <c r="Y59" s="30" t="n">
        <f aca="false">MAX(0,Y58)*Inputs!$B$15</f>
        <v>7304.70920977267</v>
      </c>
      <c r="Z59" s="30" t="n">
        <f aca="false">MAX(0,Z58)*Inputs!$B$15</f>
        <v>5422.01447024245</v>
      </c>
      <c r="AA59" s="30" t="n">
        <f aca="false">MAX(0,AA58)*Inputs!$B$15</f>
        <v>9620.34815251628</v>
      </c>
      <c r="AB59" s="30" t="n">
        <f aca="false">MAX(0,AB58)*Inputs!$B$15</f>
        <v>9831.50752197393</v>
      </c>
      <c r="AC59" s="30" t="n">
        <f aca="false">MAX(0,AC58)*Inputs!$B$15</f>
        <v>15758.0925810651</v>
      </c>
      <c r="AD59" s="30" t="n">
        <f aca="false">MAX(0,AD58)*Inputs!$B$15</f>
        <v>10177.6473924119</v>
      </c>
      <c r="AE59" s="30" t="n">
        <f aca="false">MAX(0,AE58)*Inputs!$B$15</f>
        <v>16257.6273412625</v>
      </c>
      <c r="AF59" s="30" t="n">
        <f aca="false">MAX(0,AF58)*Inputs!$B$15</f>
        <v>13579.2551019511</v>
      </c>
      <c r="AG59" s="30" t="n">
        <f aca="false">MAX(0,AG58)*Inputs!$B$15</f>
        <v>13746.9208038166</v>
      </c>
      <c r="AH59" s="30" t="n">
        <f aca="false">MAX(0,AH58)*Inputs!$B$15</f>
        <v>16923.0932803797</v>
      </c>
      <c r="AI59" s="30" t="n">
        <f aca="false">MAX(0,AI58)*Inputs!$B$15</f>
        <v>14188.0649446772</v>
      </c>
      <c r="AJ59" s="30" t="n">
        <f aca="false">MAX(0,AJ58)*Inputs!$B$15</f>
        <v>14287.5120428316</v>
      </c>
      <c r="AK59" s="30" t="n">
        <f aca="false">MAX(0,AK58)*Inputs!$B$15</f>
        <v>14373.8356017208</v>
      </c>
    </row>
    <row r="60" customFormat="false" ht="15" hidden="false" customHeight="true" outlineLevel="0" collapsed="false">
      <c r="A60" s="25" t="s">
        <v>293</v>
      </c>
      <c r="B60" s="30" t="n">
        <f aca="false">B49+B57-B56</f>
        <v>59000</v>
      </c>
      <c r="C60" s="30" t="n">
        <f aca="false">C49+C57-C56</f>
        <v>59060.75</v>
      </c>
      <c r="D60" s="30" t="n">
        <f aca="false">D49+D57-D56</f>
        <v>59311.5</v>
      </c>
      <c r="E60" s="30" t="n">
        <f aca="false">E49+E57-E56</f>
        <v>59890.2334135</v>
      </c>
      <c r="F60" s="30" t="n">
        <f aca="false">F49+F57-F56</f>
        <v>60608.92383573</v>
      </c>
      <c r="G60" s="30" t="n">
        <f aca="false">G49+G57-G56</f>
        <v>61081.6198696027</v>
      </c>
      <c r="H60" s="30" t="n">
        <f aca="false">H49+H57-H56</f>
        <v>61788.3964272717</v>
      </c>
      <c r="I60" s="30" t="n">
        <f aca="false">I49+I57-I56</f>
        <v>62249.297735229</v>
      </c>
      <c r="J60" s="30" t="n">
        <f aca="false">J49+J57-J56</f>
        <v>62944.3975142417</v>
      </c>
      <c r="K60" s="30" t="n">
        <f aca="false">K49+K57-K56</f>
        <v>63393.7388113293</v>
      </c>
      <c r="L60" s="30" t="n">
        <f aca="false">L49+L57-L56</f>
        <v>64077.394179581</v>
      </c>
      <c r="M60" s="30" t="n">
        <f aca="false">M49+M57-M56</f>
        <v>64515.4055100151</v>
      </c>
      <c r="N60" s="30" t="n">
        <f aca="false">N49+N57-N56</f>
        <v>73187.84421128</v>
      </c>
      <c r="O60" s="30" t="n">
        <f aca="false">O49+O57-O56</f>
        <v>73675.5010413972</v>
      </c>
      <c r="P60" s="30" t="n">
        <f aca="false">P49+P57-P56</f>
        <v>74526.9462873482</v>
      </c>
      <c r="Q60" s="30" t="n">
        <f aca="false">Q49+Q57-Q56</f>
        <v>75392.4530102048</v>
      </c>
      <c r="R60" s="30" t="n">
        <f aca="false">R49+R57-R56</f>
        <v>84441.5805793327</v>
      </c>
      <c r="S60" s="30" t="n">
        <f aca="false">S49+S57-S56</f>
        <v>85241.4093886344</v>
      </c>
      <c r="T60" s="30" t="n">
        <f aca="false">T49+T57-T56</f>
        <v>94272.047393978</v>
      </c>
      <c r="U60" s="30" t="n">
        <f aca="false">U49+U57-U56</f>
        <v>95053.5715351332</v>
      </c>
      <c r="V60" s="30" t="n">
        <f aca="false">V49+V57-V56</f>
        <v>96066.0879190119</v>
      </c>
      <c r="W60" s="30" t="n">
        <f aca="false">W49+W57-W56</f>
        <v>96829.6716549168</v>
      </c>
      <c r="X60" s="30" t="n">
        <f aca="false">X49+X57-X56</f>
        <v>105824.427037598</v>
      </c>
      <c r="Y60" s="30" t="n">
        <f aca="false">Y49+Y57-Y56</f>
        <v>106570.427382317</v>
      </c>
      <c r="Z60" s="30" t="n">
        <f aca="false">Z49+Z57-Z56</f>
        <v>107547.775207723</v>
      </c>
      <c r="AA60" s="30" t="n">
        <f aca="false">AA49+AA57-AA56</f>
        <v>108337.292070741</v>
      </c>
      <c r="AB60" s="30" t="n">
        <f aca="false">AB49+AB57-AB56</f>
        <v>109487.578749264</v>
      </c>
      <c r="AC60" s="30" t="n">
        <f aca="false">AC49+AC57-AC56</f>
        <v>110601.491571803</v>
      </c>
      <c r="AD60" s="30" t="n">
        <f aca="false">AD49+AD57-AD56</f>
        <v>111990.960547558</v>
      </c>
      <c r="AE60" s="30" t="n">
        <f aca="false">AE49+AE57-AE56</f>
        <v>112913.391210483</v>
      </c>
      <c r="AF60" s="30" t="n">
        <f aca="false">AF49+AF57-AF56</f>
        <v>114223.600957973</v>
      </c>
      <c r="AG60" s="30" t="n">
        <f aca="false">AG49+AG57-AG56</f>
        <v>115109.569046353</v>
      </c>
      <c r="AH60" s="30" t="n">
        <f aca="false">AH49+AH57-AH56</f>
        <v>115974.443726985</v>
      </c>
      <c r="AI60" s="30" t="n">
        <f aca="false">AI49+AI57-AI56</f>
        <v>116821.09716081</v>
      </c>
      <c r="AJ60" s="30" t="n">
        <f aca="false">AJ49+AJ57-AJ56</f>
        <v>117296.660771797</v>
      </c>
      <c r="AK60" s="30" t="n">
        <f aca="false">AK49+AK57-AK56</f>
        <v>117815.985019809</v>
      </c>
    </row>
    <row r="61" customFormat="false" ht="15" hidden="false" customHeight="true" outlineLevel="0" collapsed="false">
      <c r="A61" s="25" t="s">
        <v>294</v>
      </c>
      <c r="B61" s="30" t="n">
        <f aca="false">B30*B38*Cases!$C$26</f>
        <v>0</v>
      </c>
      <c r="C61" s="30" t="n">
        <f aca="false">C30*C38*Cases!$C$26</f>
        <v>6075</v>
      </c>
      <c r="D61" s="30" t="n">
        <f aca="false">D30*D38*Cases!$C$26</f>
        <v>12150</v>
      </c>
      <c r="E61" s="30" t="n">
        <f aca="false">E30*E38*Cases!$C$26</f>
        <v>6075</v>
      </c>
      <c r="F61" s="30" t="n">
        <f aca="false">F30*F38*Cases!$C$26</f>
        <v>12150</v>
      </c>
      <c r="G61" s="30" t="n">
        <f aca="false">G30*G38*Cases!$C$26</f>
        <v>6075</v>
      </c>
      <c r="H61" s="30" t="n">
        <f aca="false">H30*H38*Cases!$C$26</f>
        <v>12150</v>
      </c>
      <c r="I61" s="30" t="n">
        <f aca="false">I30*I38*Cases!$C$26</f>
        <v>6075</v>
      </c>
      <c r="J61" s="30" t="n">
        <f aca="false">J30*J38*Cases!$C$26</f>
        <v>12150</v>
      </c>
      <c r="K61" s="30" t="n">
        <f aca="false">K30*K38*Cases!$C$26</f>
        <v>6075</v>
      </c>
      <c r="L61" s="30" t="n">
        <f aca="false">L30*L38*Cases!$C$26</f>
        <v>12150</v>
      </c>
      <c r="M61" s="30" t="n">
        <f aca="false">M30*M38*Cases!$C$26</f>
        <v>6075</v>
      </c>
      <c r="N61" s="30" t="n">
        <f aca="false">N30*N38*Cases!$C$26</f>
        <v>12150</v>
      </c>
      <c r="O61" s="30" t="n">
        <f aca="false">O30*O38*Cases!$C$26</f>
        <v>12150</v>
      </c>
      <c r="P61" s="30" t="n">
        <f aca="false">P30*P38*Cases!$C$26</f>
        <v>18225</v>
      </c>
      <c r="Q61" s="30" t="n">
        <f aca="false">Q30*Q38*Cases!$C$26</f>
        <v>12150</v>
      </c>
      <c r="R61" s="30" t="n">
        <f aca="false">R30*R38*Cases!$C$26</f>
        <v>18225</v>
      </c>
      <c r="S61" s="30" t="n">
        <f aca="false">S30*S38*Cases!$C$26</f>
        <v>12150</v>
      </c>
      <c r="T61" s="30" t="n">
        <f aca="false">T30*T38*Cases!$C$26</f>
        <v>18225</v>
      </c>
      <c r="U61" s="30" t="n">
        <f aca="false">U30*U38*Cases!$C$26</f>
        <v>12150</v>
      </c>
      <c r="V61" s="30" t="n">
        <f aca="false">V30*V38*Cases!$C$26</f>
        <v>18225</v>
      </c>
      <c r="W61" s="30" t="n">
        <f aca="false">W30*W38*Cases!$C$26</f>
        <v>12150</v>
      </c>
      <c r="X61" s="30" t="n">
        <f aca="false">X30*X38*Cases!$C$26</f>
        <v>18225</v>
      </c>
      <c r="Y61" s="30" t="n">
        <f aca="false">Y30*Y38*Cases!$C$26</f>
        <v>12150</v>
      </c>
      <c r="Z61" s="30" t="n">
        <f aca="false">Z30*Z38*Cases!$C$26</f>
        <v>18225</v>
      </c>
      <c r="AA61" s="30" t="n">
        <f aca="false">AA30*AA38*Cases!$C$26</f>
        <v>18225</v>
      </c>
      <c r="AB61" s="30" t="n">
        <f aca="false">AB30*AB38*Cases!$C$26</f>
        <v>24300</v>
      </c>
      <c r="AC61" s="30" t="n">
        <f aca="false">AC30*AC38*Cases!$C$26</f>
        <v>18225</v>
      </c>
      <c r="AD61" s="30" t="n">
        <f aca="false">AD30*AD38*Cases!$C$26</f>
        <v>24300</v>
      </c>
      <c r="AE61" s="30" t="n">
        <f aca="false">AE30*AE38*Cases!$C$26</f>
        <v>18225</v>
      </c>
      <c r="AF61" s="30" t="n">
        <f aca="false">AF30*AF38*Cases!$C$26</f>
        <v>18225</v>
      </c>
      <c r="AG61" s="30" t="n">
        <f aca="false">AG30*AG38*Cases!$C$26</f>
        <v>18225</v>
      </c>
      <c r="AH61" s="30" t="n">
        <f aca="false">AH30*AH38*Cases!$C$26</f>
        <v>12150</v>
      </c>
      <c r="AI61" s="30" t="n">
        <f aca="false">AI30*AI38*Cases!$C$26</f>
        <v>12150</v>
      </c>
      <c r="AJ61" s="30" t="n">
        <f aca="false">AJ30*AJ38*Cases!$C$26</f>
        <v>12150</v>
      </c>
      <c r="AK61" s="30" t="n">
        <f aca="false">AK30*AK38*Cases!$C$26</f>
        <v>12150</v>
      </c>
    </row>
    <row r="62" customFormat="false" ht="15" hidden="false" customHeight="true" outlineLevel="0" collapsed="false">
      <c r="A62" s="25" t="s">
        <v>295</v>
      </c>
      <c r="B62" s="30" t="n">
        <f aca="false">SUM(B39:B40)+B42+B41*(1-Cases!$C$26)</f>
        <v>0</v>
      </c>
      <c r="C62" s="30" t="n">
        <f aca="false">SUM(C39:C40)+C42+C41*(1-Cases!$C$26)</f>
        <v>0</v>
      </c>
      <c r="D62" s="30" t="n">
        <f aca="false">SUM(D39:D40)+D42+D41*(1-Cases!$C$26)</f>
        <v>7402.365</v>
      </c>
      <c r="E62" s="30" t="n">
        <f aca="false">SUM(E39:E40)+E42+E41*(1-Cases!$C$26)</f>
        <v>17432.9127</v>
      </c>
      <c r="F62" s="30" t="n">
        <f aca="false">SUM(F39:F40)+F42+F41*(1-Cases!$C$26)</f>
        <v>15260.631273</v>
      </c>
      <c r="G62" s="30" t="n">
        <f aca="false">SUM(G39:G40)+G42+G41*(1-Cases!$C$26)</f>
        <v>25212.59631027</v>
      </c>
      <c r="H62" s="30" t="n">
        <f aca="false">SUM(H39:H40)+H42+H41*(1-Cases!$C$26)</f>
        <v>22962.5180471673</v>
      </c>
      <c r="I62" s="30" t="n">
        <f aca="false">SUM(I39:I40)+I42+I41*(1-Cases!$C$26)</f>
        <v>32837.4642166956</v>
      </c>
      <c r="J62" s="30" t="n">
        <f aca="false">SUM(J39:J40)+J42+J41*(1-Cases!$C$26)</f>
        <v>30511.1372745287</v>
      </c>
      <c r="K62" s="30" t="n">
        <f aca="false">SUM(K39:K40)+K42+K41*(1-Cases!$C$26)</f>
        <v>40310.5972517834</v>
      </c>
      <c r="L62" s="30" t="n">
        <f aca="false">SUM(L39:L40)+L42+L41*(1-Cases!$C$26)</f>
        <v>37909.5389792656</v>
      </c>
      <c r="M62" s="30" t="n">
        <f aca="false">SUM(M39:M40)+M42+M41*(1-Cases!$C$26)</f>
        <v>47635.0149394729</v>
      </c>
      <c r="N62" s="30" t="n">
        <f aca="false">SUM(N39:N40)+N42+N41*(1-Cases!$C$26)</f>
        <v>45160.7124900782</v>
      </c>
      <c r="O62" s="30" t="n">
        <f aca="false">SUM(O39:O40)+O42+O41*(1-Cases!$C$26)</f>
        <v>54813.6767151774</v>
      </c>
      <c r="P62" s="30" t="n">
        <f aca="false">SUM(P39:P40)+P42+P41*(1-Cases!$C$26)</f>
        <v>59669.9526480256</v>
      </c>
      <c r="Q62" s="30" t="n">
        <f aca="false">SUM(Q39:Q40)+Q42+Q41*(1-Cases!$C$26)</f>
        <v>71880.0308215453</v>
      </c>
      <c r="R62" s="30" t="n">
        <f aca="false">SUM(R39:R40)+R42+R41*(1-Cases!$C$26)</f>
        <v>71865.4845633299</v>
      </c>
      <c r="S62" s="30" t="n">
        <f aca="false">SUM(S39:S40)+S42+S41*(1-Cases!$C$26)</f>
        <v>83953.6074176966</v>
      </c>
      <c r="T62" s="30" t="n">
        <f aca="false">SUM(T39:T40)+T42+T41*(1-Cases!$C$26)</f>
        <v>83818.3253935196</v>
      </c>
      <c r="U62" s="30" t="n">
        <f aca="false">SUM(U39:U40)+U42+U41*(1-Cases!$C$26)</f>
        <v>95786.9198395844</v>
      </c>
      <c r="V62" s="30" t="n">
        <f aca="false">SUM(V39:V40)+V42+V41*(1-Cases!$C$26)</f>
        <v>95533.3046911886</v>
      </c>
      <c r="W62" s="30" t="n">
        <f aca="false">SUM(W39:W40)+W42+W41*(1-Cases!$C$26)</f>
        <v>107384.749344277</v>
      </c>
      <c r="X62" s="30" t="n">
        <f aca="false">SUM(X39:X40)+X42+X41*(1-Cases!$C$26)</f>
        <v>107015.155900834</v>
      </c>
      <c r="Y62" s="30" t="n">
        <f aca="false">SUM(Y39:Y40)+Y42+Y41*(1-Cases!$C$26)</f>
        <v>118751.782041826</v>
      </c>
      <c r="Z62" s="30" t="n">
        <f aca="false">SUM(Z39:Z40)+Z42+Z41*(1-Cases!$C$26)</f>
        <v>118268.518271407</v>
      </c>
      <c r="AA62" s="30" t="n">
        <f aca="false">SUM(AA39:AA40)+AA42+AA41*(1-Cases!$C$26)</f>
        <v>129892.610788693</v>
      </c>
      <c r="AB62" s="30" t="n">
        <f aca="false">SUM(AB39:AB40)+AB42+AB41*(1-Cases!$C$26)</f>
        <v>131907.685694101</v>
      </c>
      <c r="AC62" s="30" t="n">
        <f aca="false">SUM(AC39:AC40)+AC42+AC41*(1-Cases!$C$26)</f>
        <v>150842.284743498</v>
      </c>
      <c r="AD62" s="30" t="n">
        <f aca="false">SUM(AD39:AD40)+AD42+AD41*(1-Cases!$C$26)</f>
        <v>135834.899108288</v>
      </c>
      <c r="AE62" s="30" t="n">
        <f aca="false">SUM(AE39:AE40)+AE42+AE41*(1-Cases!$C$26)</f>
        <v>155195.859167205</v>
      </c>
      <c r="AF62" s="30" t="n">
        <f aca="false">SUM(AF39:AF40)+AF42+AF41*(1-Cases!$C$26)</f>
        <v>151833.960975533</v>
      </c>
      <c r="AG62" s="30" t="n">
        <f aca="false">SUM(AG39:AG40)+AG42+AG41*(1-Cases!$C$26)</f>
        <v>153406.315415778</v>
      </c>
      <c r="AH62" s="30" t="n">
        <f aca="false">SUM(AH39:AH40)+AH42+AH41*(1-Cases!$C$26)</f>
        <v>167112.94631162</v>
      </c>
      <c r="AI62" s="30" t="n">
        <f aca="false">SUM(AI39:AI40)+AI42+AI41*(1-Cases!$C$26)</f>
        <v>163053.895898504</v>
      </c>
      <c r="AJ62" s="30" t="n">
        <f aca="false">SUM(AJ39:AJ40)+AJ42+AJ41*(1-Cases!$C$26)</f>
        <v>163936.069639519</v>
      </c>
      <c r="AK62" s="30" t="n">
        <f aca="false">SUM(AK39:AK40)+AK42+AK41*(1-Cases!$C$26)</f>
        <v>164809.421643123</v>
      </c>
    </row>
    <row r="63" customFormat="false" ht="15" hidden="false" customHeight="true" outlineLevel="0" collapsed="false">
      <c r="A63" s="25" t="s">
        <v>296</v>
      </c>
      <c r="B63" s="30" t="n">
        <f aca="false">IF(B5&gt;Cases!$C$27,INDEX($B62:$AK62,1,MAX(1,B5-Cases!$C$27)),0)*(1-Cases!$C$28)</f>
        <v>0</v>
      </c>
      <c r="C63" s="30" t="n">
        <f aca="false">IF(C5&gt;Cases!$C$27,INDEX($B62:$AK62,1,MAX(1,C5-Cases!$C$27)),0)*(1-Cases!$C$28)</f>
        <v>0</v>
      </c>
      <c r="D63" s="30" t="n">
        <f aca="false">IF(D5&gt;Cases!$C$27,INDEX($B62:$AK62,1,MAX(1,D5-Cases!$C$27)),0)*(1-Cases!$C$28)</f>
        <v>0</v>
      </c>
      <c r="E63" s="30" t="n">
        <f aca="false">IF(E5&gt;Cases!$C$27,INDEX($B62:$AK62,1,MAX(1,E5-Cases!$C$27)),0)*(1-Cases!$C$28)</f>
        <v>7328.34135</v>
      </c>
      <c r="F63" s="30" t="n">
        <f aca="false">IF(F5&gt;Cases!$C$27,INDEX($B62:$AK62,1,MAX(1,F5-Cases!$C$27)),0)*(1-Cases!$C$28)</f>
        <v>17258.583573</v>
      </c>
      <c r="G63" s="30" t="n">
        <f aca="false">IF(G5&gt;Cases!$C$27,INDEX($B62:$AK62,1,MAX(1,G5-Cases!$C$27)),0)*(1-Cases!$C$28)</f>
        <v>15108.02496027</v>
      </c>
      <c r="H63" s="30" t="n">
        <f aca="false">IF(H5&gt;Cases!$C$27,INDEX($B62:$AK62,1,MAX(1,H5-Cases!$C$27)),0)*(1-Cases!$C$28)</f>
        <v>24960.4703471673</v>
      </c>
      <c r="I63" s="30" t="n">
        <f aca="false">IF(I5&gt;Cases!$C$27,INDEX($B62:$AK62,1,MAX(1,I5-Cases!$C$27)),0)*(1-Cases!$C$28)</f>
        <v>22732.8928666956</v>
      </c>
      <c r="J63" s="30" t="n">
        <f aca="false">IF(J5&gt;Cases!$C$27,INDEX($B62:$AK62,1,MAX(1,J5-Cases!$C$27)),0)*(1-Cases!$C$28)</f>
        <v>32509.0895745287</v>
      </c>
      <c r="K63" s="30" t="n">
        <f aca="false">IF(K5&gt;Cases!$C$27,INDEX($B62:$AK62,1,MAX(1,K5-Cases!$C$27)),0)*(1-Cases!$C$28)</f>
        <v>30206.0259017834</v>
      </c>
      <c r="L63" s="30" t="n">
        <f aca="false">IF(L5&gt;Cases!$C$27,INDEX($B62:$AK62,1,MAX(1,L5-Cases!$C$27)),0)*(1-Cases!$C$28)</f>
        <v>39907.4912792655</v>
      </c>
      <c r="M63" s="30" t="n">
        <f aca="false">IF(M5&gt;Cases!$C$27,INDEX($B62:$AK62,1,MAX(1,M5-Cases!$C$27)),0)*(1-Cases!$C$28)</f>
        <v>37530.4435894729</v>
      </c>
      <c r="N63" s="30" t="n">
        <f aca="false">IF(N5&gt;Cases!$C$27,INDEX($B62:$AK62,1,MAX(1,N5-Cases!$C$27)),0)*(1-Cases!$C$28)</f>
        <v>47158.6647900782</v>
      </c>
      <c r="O63" s="30" t="n">
        <f aca="false">IF(O5&gt;Cases!$C$27,INDEX($B62:$AK62,1,MAX(1,O5-Cases!$C$27)),0)*(1-Cases!$C$28)</f>
        <v>44709.1053651774</v>
      </c>
      <c r="P63" s="30" t="n">
        <f aca="false">IF(P5&gt;Cases!$C$27,INDEX($B62:$AK62,1,MAX(1,P5-Cases!$C$27)),0)*(1-Cases!$C$28)</f>
        <v>54265.5399480256</v>
      </c>
      <c r="Q63" s="30" t="n">
        <f aca="false">IF(Q5&gt;Cases!$C$27,INDEX($B62:$AK62,1,MAX(1,Q5-Cases!$C$27)),0)*(1-Cases!$C$28)</f>
        <v>59073.2531215454</v>
      </c>
      <c r="R63" s="30" t="n">
        <f aca="false">IF(R5&gt;Cases!$C$27,INDEX($B62:$AK62,1,MAX(1,R5-Cases!$C$27)),0)*(1-Cases!$C$28)</f>
        <v>71161.2305133299</v>
      </c>
      <c r="S63" s="30" t="n">
        <f aca="false">IF(S5&gt;Cases!$C$27,INDEX($B62:$AK62,1,MAX(1,S5-Cases!$C$27)),0)*(1-Cases!$C$28)</f>
        <v>71146.8297176966</v>
      </c>
      <c r="T63" s="30" t="n">
        <f aca="false">IF(T5&gt;Cases!$C$27,INDEX($B62:$AK62,1,MAX(1,T5-Cases!$C$27)),0)*(1-Cases!$C$28)</f>
        <v>83114.0713435196</v>
      </c>
      <c r="U63" s="30" t="n">
        <f aca="false">IF(U5&gt;Cases!$C$27,INDEX($B62:$AK62,1,MAX(1,U5-Cases!$C$27)),0)*(1-Cases!$C$28)</f>
        <v>82980.1421395844</v>
      </c>
      <c r="V63" s="30" t="n">
        <f aca="false">IF(V5&gt;Cases!$C$27,INDEX($B62:$AK62,1,MAX(1,V5-Cases!$C$27)),0)*(1-Cases!$C$28)</f>
        <v>94829.0506411886</v>
      </c>
      <c r="W63" s="30" t="n">
        <f aca="false">IF(W5&gt;Cases!$C$27,INDEX($B62:$AK62,1,MAX(1,W5-Cases!$C$27)),0)*(1-Cases!$C$28)</f>
        <v>94577.9716442767</v>
      </c>
      <c r="X63" s="30" t="n">
        <f aca="false">IF(X5&gt;Cases!$C$27,INDEX($B62:$AK62,1,MAX(1,X5-Cases!$C$27)),0)*(1-Cases!$C$28)</f>
        <v>106310.901850834</v>
      </c>
      <c r="Y63" s="30" t="n">
        <f aca="false">IF(Y5&gt;Cases!$C$27,INDEX($B62:$AK62,1,MAX(1,Y5-Cases!$C$27)),0)*(1-Cases!$C$28)</f>
        <v>105945.004341826</v>
      </c>
      <c r="Z63" s="30" t="n">
        <f aca="false">IF(Z5&gt;Cases!$C$27,INDEX($B62:$AK62,1,MAX(1,Z5-Cases!$C$27)),0)*(1-Cases!$C$28)</f>
        <v>117564.264221407</v>
      </c>
      <c r="AA63" s="30" t="n">
        <f aca="false">IF(AA5&gt;Cases!$C$27,INDEX($B62:$AK62,1,MAX(1,AA5-Cases!$C$27)),0)*(1-Cases!$C$28)</f>
        <v>117085.833088693</v>
      </c>
      <c r="AB63" s="30" t="n">
        <f aca="false">IF(AB5&gt;Cases!$C$27,INDEX($B62:$AK62,1,MAX(1,AB5-Cases!$C$27)),0)*(1-Cases!$C$28)</f>
        <v>128593.684680806</v>
      </c>
      <c r="AC63" s="30" t="n">
        <f aca="false">IF(AC5&gt;Cases!$C$27,INDEX($B62:$AK62,1,MAX(1,AC5-Cases!$C$27)),0)*(1-Cases!$C$28)</f>
        <v>130588.60883716</v>
      </c>
      <c r="AD63" s="30" t="n">
        <f aca="false">IF(AD5&gt;Cases!$C$27,INDEX($B62:$AK62,1,MAX(1,AD5-Cases!$C$27)),0)*(1-Cases!$C$28)</f>
        <v>149333.861896063</v>
      </c>
      <c r="AE63" s="30" t="n">
        <f aca="false">IF(AE5&gt;Cases!$C$27,INDEX($B62:$AK62,1,MAX(1,AE5-Cases!$C$27)),0)*(1-Cases!$C$28)</f>
        <v>134476.550117205</v>
      </c>
      <c r="AF63" s="30" t="n">
        <f aca="false">IF(AF5&gt;Cases!$C$27,INDEX($B62:$AK62,1,MAX(1,AF5-Cases!$C$27)),0)*(1-Cases!$C$28)</f>
        <v>153643.900575533</v>
      </c>
      <c r="AG63" s="30" t="n">
        <f aca="false">IF(AG5&gt;Cases!$C$27,INDEX($B62:$AK62,1,MAX(1,AG5-Cases!$C$27)),0)*(1-Cases!$C$28)</f>
        <v>150315.621365778</v>
      </c>
      <c r="AH63" s="30" t="n">
        <f aca="false">IF(AH5&gt;Cases!$C$27,INDEX($B62:$AK62,1,MAX(1,AH5-Cases!$C$27)),0)*(1-Cases!$C$28)</f>
        <v>151872.25226162</v>
      </c>
      <c r="AI63" s="30" t="n">
        <f aca="false">IF(AI5&gt;Cases!$C$27,INDEX($B62:$AK62,1,MAX(1,AI5-Cases!$C$27)),0)*(1-Cases!$C$28)</f>
        <v>165441.816848504</v>
      </c>
      <c r="AJ63" s="30" t="n">
        <f aca="false">IF(AJ5&gt;Cases!$C$27,INDEX($B62:$AK62,1,MAX(1,AJ5-Cases!$C$27)),0)*(1-Cases!$C$28)</f>
        <v>161423.356939519</v>
      </c>
      <c r="AK63" s="30" t="n">
        <f aca="false">IF(AK5&gt;Cases!$C$27,INDEX($B62:$AK62,1,MAX(1,AK5-Cases!$C$27)),0)*(1-Cases!$C$28)</f>
        <v>162296.708943124</v>
      </c>
    </row>
    <row r="64" customFormat="false" ht="15" hidden="false" customHeight="true" outlineLevel="0" collapsed="false">
      <c r="A64" s="23" t="s">
        <v>297</v>
      </c>
      <c r="B64" s="31" t="n">
        <f aca="false">SUM(B61:B61,B63)</f>
        <v>0</v>
      </c>
      <c r="C64" s="31" t="n">
        <f aca="false">SUM(C61:C61,C63)</f>
        <v>6075</v>
      </c>
      <c r="D64" s="31" t="n">
        <f aca="false">SUM(D61:D61,D63)</f>
        <v>12150</v>
      </c>
      <c r="E64" s="31" t="n">
        <f aca="false">SUM(E61:E61,E63)</f>
        <v>13403.34135</v>
      </c>
      <c r="F64" s="31" t="n">
        <f aca="false">SUM(F61:F61,F63)</f>
        <v>29408.583573</v>
      </c>
      <c r="G64" s="31" t="n">
        <f aca="false">SUM(G61:G61,G63)</f>
        <v>21183.02496027</v>
      </c>
      <c r="H64" s="31" t="n">
        <f aca="false">SUM(H61:H61,H63)</f>
        <v>37110.4703471673</v>
      </c>
      <c r="I64" s="31" t="n">
        <f aca="false">SUM(I61:I61,I63)</f>
        <v>28807.8928666956</v>
      </c>
      <c r="J64" s="31" t="n">
        <f aca="false">SUM(J61:J61,J63)</f>
        <v>44659.0895745287</v>
      </c>
      <c r="K64" s="31" t="n">
        <f aca="false">SUM(K61:K61,K63)</f>
        <v>36281.0259017834</v>
      </c>
      <c r="L64" s="31" t="n">
        <f aca="false">SUM(L61:L61,L63)</f>
        <v>52057.4912792655</v>
      </c>
      <c r="M64" s="31" t="n">
        <f aca="false">SUM(M61:M61,M63)</f>
        <v>43605.4435894729</v>
      </c>
      <c r="N64" s="31" t="n">
        <f aca="false">SUM(N61:N61,N63)</f>
        <v>59308.6647900782</v>
      </c>
      <c r="O64" s="31" t="n">
        <f aca="false">SUM(O61:O61,O63)</f>
        <v>56859.1053651774</v>
      </c>
      <c r="P64" s="31" t="n">
        <f aca="false">SUM(P61:P61,P63)</f>
        <v>72490.5399480256</v>
      </c>
      <c r="Q64" s="31" t="n">
        <f aca="false">SUM(Q61:Q61,Q63)</f>
        <v>71223.2531215454</v>
      </c>
      <c r="R64" s="31" t="n">
        <f aca="false">SUM(R61:R61,R63)</f>
        <v>89386.2305133299</v>
      </c>
      <c r="S64" s="31" t="n">
        <f aca="false">SUM(S61:S61,S63)</f>
        <v>83296.8297176966</v>
      </c>
      <c r="T64" s="31" t="n">
        <f aca="false">SUM(T61:T61,T63)</f>
        <v>101339.07134352</v>
      </c>
      <c r="U64" s="31" t="n">
        <f aca="false">SUM(U61:U61,U63)</f>
        <v>95130.1421395844</v>
      </c>
      <c r="V64" s="31" t="n">
        <f aca="false">SUM(V61:V61,V63)</f>
        <v>113054.050641189</v>
      </c>
      <c r="W64" s="31" t="n">
        <f aca="false">SUM(W61:W61,W63)</f>
        <v>106727.971644277</v>
      </c>
      <c r="X64" s="31" t="n">
        <f aca="false">SUM(X61:X61,X63)</f>
        <v>124535.901850834</v>
      </c>
      <c r="Y64" s="31" t="n">
        <f aca="false">SUM(Y61:Y61,Y63)</f>
        <v>118095.004341826</v>
      </c>
      <c r="Z64" s="31" t="n">
        <f aca="false">SUM(Z61:Z61,Z63)</f>
        <v>135789.264221407</v>
      </c>
      <c r="AA64" s="31" t="n">
        <f aca="false">SUM(AA61:AA61,AA63)</f>
        <v>135310.833088693</v>
      </c>
      <c r="AB64" s="31" t="n">
        <f aca="false">SUM(AB61:AB61,AB63)</f>
        <v>152893.684680806</v>
      </c>
      <c r="AC64" s="31" t="n">
        <f aca="false">SUM(AC61:AC61,AC63)</f>
        <v>148813.60883716</v>
      </c>
      <c r="AD64" s="31" t="n">
        <f aca="false">SUM(AD61:AD61,AD63)</f>
        <v>173633.861896063</v>
      </c>
      <c r="AE64" s="31" t="n">
        <f aca="false">SUM(AE61:AE61,AE63)</f>
        <v>152701.550117205</v>
      </c>
      <c r="AF64" s="31" t="n">
        <f aca="false">SUM(AF61:AF61,AF63)</f>
        <v>171868.900575533</v>
      </c>
      <c r="AG64" s="31" t="n">
        <f aca="false">SUM(AG61:AG61,AG63)</f>
        <v>168540.621365778</v>
      </c>
      <c r="AH64" s="31" t="n">
        <f aca="false">SUM(AH61:AH61,AH63)</f>
        <v>164022.25226162</v>
      </c>
      <c r="AI64" s="31" t="n">
        <f aca="false">SUM(AI61:AI61,AI63)</f>
        <v>177591.816848504</v>
      </c>
      <c r="AJ64" s="31" t="n">
        <f aca="false">SUM(AJ61:AJ61,AJ63)</f>
        <v>173573.356939519</v>
      </c>
      <c r="AK64" s="31" t="n">
        <f aca="false">SUM(AK61:AK61,AK63)</f>
        <v>174446.708943124</v>
      </c>
    </row>
    <row r="65" customFormat="false" ht="15" hidden="false" customHeight="true" outlineLevel="0" collapsed="false">
      <c r="A65" s="25" t="s">
        <v>298</v>
      </c>
      <c r="B65" s="30" t="n">
        <f aca="false">0+B62*(1-Cases!$C$28)-B63</f>
        <v>0</v>
      </c>
      <c r="C65" s="30" t="n">
        <f aca="false">B65+C62*(1-Cases!$C$28)-C63</f>
        <v>0</v>
      </c>
      <c r="D65" s="30" t="n">
        <f aca="false">C65+D62*(1-Cases!$C$28)-D63</f>
        <v>7328.34135</v>
      </c>
      <c r="E65" s="30" t="n">
        <f aca="false">D65+E62*(1-Cases!$C$28)-E63</f>
        <v>17258.583573</v>
      </c>
      <c r="F65" s="30" t="n">
        <f aca="false">E65+F62*(1-Cases!$C$28)-F63</f>
        <v>15108.02496027</v>
      </c>
      <c r="G65" s="30" t="n">
        <f aca="false">F65+G62*(1-Cases!$C$28)-G63</f>
        <v>24960.4703471673</v>
      </c>
      <c r="H65" s="30" t="n">
        <f aca="false">G65+H62*(1-Cases!$C$28)-H63</f>
        <v>22732.8928666956</v>
      </c>
      <c r="I65" s="30" t="n">
        <f aca="false">H65+I62*(1-Cases!$C$28)-I63</f>
        <v>32509.0895745287</v>
      </c>
      <c r="J65" s="30" t="n">
        <f aca="false">I65+J62*(1-Cases!$C$28)-J63</f>
        <v>30206.0259017834</v>
      </c>
      <c r="K65" s="30" t="n">
        <f aca="false">J65+K62*(1-Cases!$C$28)-K63</f>
        <v>39907.4912792656</v>
      </c>
      <c r="L65" s="30" t="n">
        <f aca="false">K65+L62*(1-Cases!$C$28)-L63</f>
        <v>37530.4435894729</v>
      </c>
      <c r="M65" s="30" t="n">
        <f aca="false">L65+M62*(1-Cases!$C$28)-M63</f>
        <v>47158.6647900782</v>
      </c>
      <c r="N65" s="30" t="n">
        <f aca="false">M65+N62*(1-Cases!$C$28)-N63</f>
        <v>44709.1053651774</v>
      </c>
      <c r="O65" s="30" t="n">
        <f aca="false">N65+O62*(1-Cases!$C$28)-O63</f>
        <v>54265.5399480256</v>
      </c>
      <c r="P65" s="30" t="n">
        <f aca="false">O65+P62*(1-Cases!$C$28)-P63</f>
        <v>59073.2531215454</v>
      </c>
      <c r="Q65" s="30" t="n">
        <f aca="false">P65+Q62*(1-Cases!$C$28)-Q63</f>
        <v>71161.2305133299</v>
      </c>
      <c r="R65" s="30" t="n">
        <f aca="false">Q65+R62*(1-Cases!$C$28)-R63</f>
        <v>71146.8297176966</v>
      </c>
      <c r="S65" s="30" t="n">
        <f aca="false">R65+S62*(1-Cases!$C$28)-S63</f>
        <v>83114.0713435197</v>
      </c>
      <c r="T65" s="30" t="n">
        <f aca="false">S65+T62*(1-Cases!$C$28)-T63</f>
        <v>82980.1421395845</v>
      </c>
      <c r="U65" s="30" t="n">
        <f aca="false">T65+U62*(1-Cases!$C$28)-U63</f>
        <v>94829.0506411886</v>
      </c>
      <c r="V65" s="30" t="n">
        <f aca="false">U65+V62*(1-Cases!$C$28)-V63</f>
        <v>94577.9716442767</v>
      </c>
      <c r="W65" s="30" t="n">
        <f aca="false">V65+W62*(1-Cases!$C$28)-W63</f>
        <v>106310.901850834</v>
      </c>
      <c r="X65" s="30" t="n">
        <f aca="false">W65+X62*(1-Cases!$C$28)-X63</f>
        <v>105945.004341826</v>
      </c>
      <c r="Y65" s="30" t="n">
        <f aca="false">X65+Y62*(1-Cases!$C$28)-Y63</f>
        <v>117564.264221407</v>
      </c>
      <c r="Z65" s="30" t="n">
        <f aca="false">Y65+Z62*(1-Cases!$C$28)-Z63</f>
        <v>117085.833088693</v>
      </c>
      <c r="AA65" s="30" t="n">
        <f aca="false">Z65+AA62*(1-Cases!$C$28)-AA63</f>
        <v>128593.684680806</v>
      </c>
      <c r="AB65" s="30" t="n">
        <f aca="false">AA65+AB62*(1-Cases!$C$28)-AB63</f>
        <v>130588.60883716</v>
      </c>
      <c r="AC65" s="30" t="n">
        <f aca="false">AB65+AC62*(1-Cases!$C$28)-AC63</f>
        <v>149333.861896063</v>
      </c>
      <c r="AD65" s="30" t="n">
        <f aca="false">AC65+AD62*(1-Cases!$C$28)-AD63</f>
        <v>134476.550117205</v>
      </c>
      <c r="AE65" s="30" t="n">
        <f aca="false">AD65+AE62*(1-Cases!$C$28)-AE63</f>
        <v>153643.900575533</v>
      </c>
      <c r="AF65" s="30" t="n">
        <f aca="false">AE65+AF62*(1-Cases!$C$28)-AF63</f>
        <v>150315.621365778</v>
      </c>
      <c r="AG65" s="30" t="n">
        <f aca="false">AF65+AG62*(1-Cases!$C$28)-AG63</f>
        <v>151872.25226162</v>
      </c>
      <c r="AH65" s="30" t="n">
        <f aca="false">AG65+AH62*(1-Cases!$C$28)-AH63</f>
        <v>165441.816848504</v>
      </c>
      <c r="AI65" s="30" t="n">
        <f aca="false">AH65+AI62*(1-Cases!$C$28)-AI63</f>
        <v>161423.356939519</v>
      </c>
      <c r="AJ65" s="30" t="n">
        <f aca="false">AI65+AJ62*(1-Cases!$C$28)-AJ63</f>
        <v>162296.708943124</v>
      </c>
      <c r="AK65" s="30" t="n">
        <f aca="false">AJ65+AK62*(1-Cases!$C$28)-AK63</f>
        <v>163161.327426692</v>
      </c>
    </row>
    <row r="66" customFormat="false" ht="15" hidden="false" customHeight="true" outlineLevel="0" collapsed="false">
      <c r="A66" s="25" t="s">
        <v>299</v>
      </c>
      <c r="B66" s="30" t="n">
        <f aca="false">0+B61-B41*Cases!$C$26</f>
        <v>0</v>
      </c>
      <c r="C66" s="30" t="n">
        <f aca="false">B66+C61-C41*Cases!$C$26</f>
        <v>6075</v>
      </c>
      <c r="D66" s="30" t="n">
        <f aca="false">C66+D61-D41*Cases!$C$26</f>
        <v>12150</v>
      </c>
      <c r="E66" s="30" t="n">
        <f aca="false">D66+E61-E41*Cases!$C$26</f>
        <v>6075</v>
      </c>
      <c r="F66" s="30" t="n">
        <f aca="false">E66+F61-F41*Cases!$C$26</f>
        <v>12150</v>
      </c>
      <c r="G66" s="30" t="n">
        <f aca="false">F66+G61-G41*Cases!$C$26</f>
        <v>6075</v>
      </c>
      <c r="H66" s="30" t="n">
        <f aca="false">G66+H61-H41*Cases!$C$26</f>
        <v>12150</v>
      </c>
      <c r="I66" s="30" t="n">
        <f aca="false">H66+I61-I41*Cases!$C$26</f>
        <v>6075</v>
      </c>
      <c r="J66" s="30" t="n">
        <f aca="false">I66+J61-J41*Cases!$C$26</f>
        <v>12150</v>
      </c>
      <c r="K66" s="30" t="n">
        <f aca="false">J66+K61-K41*Cases!$C$26</f>
        <v>6075</v>
      </c>
      <c r="L66" s="30" t="n">
        <f aca="false">K66+L61-L41*Cases!$C$26</f>
        <v>12150</v>
      </c>
      <c r="M66" s="30" t="n">
        <f aca="false">L66+M61-M41*Cases!$C$26</f>
        <v>6075</v>
      </c>
      <c r="N66" s="30" t="n">
        <f aca="false">M66+N61-N41*Cases!$C$26</f>
        <v>12150</v>
      </c>
      <c r="O66" s="30" t="n">
        <f aca="false">N66+O61-O41*Cases!$C$26</f>
        <v>12150</v>
      </c>
      <c r="P66" s="30" t="n">
        <f aca="false">O66+P61-P41*Cases!$C$26</f>
        <v>18225</v>
      </c>
      <c r="Q66" s="30" t="n">
        <f aca="false">P66+Q61-Q41*Cases!$C$26</f>
        <v>12150</v>
      </c>
      <c r="R66" s="30" t="n">
        <f aca="false">Q66+R61-R41*Cases!$C$26</f>
        <v>18225</v>
      </c>
      <c r="S66" s="30" t="n">
        <f aca="false">R66+S61-S41*Cases!$C$26</f>
        <v>12150</v>
      </c>
      <c r="T66" s="30" t="n">
        <f aca="false">S66+T61-T41*Cases!$C$26</f>
        <v>18225</v>
      </c>
      <c r="U66" s="30" t="n">
        <f aca="false">T66+U61-U41*Cases!$C$26</f>
        <v>12150</v>
      </c>
      <c r="V66" s="30" t="n">
        <f aca="false">U66+V61-V41*Cases!$C$26</f>
        <v>18225</v>
      </c>
      <c r="W66" s="30" t="n">
        <f aca="false">V66+W61-W41*Cases!$C$26</f>
        <v>12150</v>
      </c>
      <c r="X66" s="30" t="n">
        <f aca="false">W66+X61-X41*Cases!$C$26</f>
        <v>18225</v>
      </c>
      <c r="Y66" s="30" t="n">
        <f aca="false">X66+Y61-Y41*Cases!$C$26</f>
        <v>12150</v>
      </c>
      <c r="Z66" s="30" t="n">
        <f aca="false">Y66+Z61-Z41*Cases!$C$26</f>
        <v>18225</v>
      </c>
      <c r="AA66" s="30" t="n">
        <f aca="false">Z66+AA61-AA41*Cases!$C$26</f>
        <v>18225</v>
      </c>
      <c r="AB66" s="30" t="n">
        <f aca="false">AA66+AB61-AB41*Cases!$C$26</f>
        <v>24300</v>
      </c>
      <c r="AC66" s="30" t="n">
        <f aca="false">AB66+AC61-AC41*Cases!$C$26</f>
        <v>18225</v>
      </c>
      <c r="AD66" s="30" t="n">
        <f aca="false">AC66+AD61-AD41*Cases!$C$26</f>
        <v>24300</v>
      </c>
      <c r="AE66" s="30" t="n">
        <f aca="false">AD66+AE61-AE41*Cases!$C$26</f>
        <v>18225</v>
      </c>
      <c r="AF66" s="30" t="n">
        <f aca="false">AE66+AF61-AF41*Cases!$C$26</f>
        <v>18225</v>
      </c>
      <c r="AG66" s="30" t="n">
        <f aca="false">AF66+AG61-AG41*Cases!$C$26</f>
        <v>18225</v>
      </c>
      <c r="AH66" s="30" t="n">
        <f aca="false">AG66+AH61-AH41*Cases!$C$26</f>
        <v>12150</v>
      </c>
      <c r="AI66" s="30" t="n">
        <f aca="false">AH66+AI61-AI41*Cases!$C$26</f>
        <v>12150</v>
      </c>
      <c r="AJ66" s="30" t="n">
        <f aca="false">AI66+AJ61-AJ41*Cases!$C$26</f>
        <v>12150</v>
      </c>
      <c r="AK66" s="30" t="n">
        <f aca="false">AJ66+AK61-AK41*Cases!$C$26</f>
        <v>12150</v>
      </c>
    </row>
    <row r="67" customFormat="false" ht="15" hidden="false" customHeight="true" outlineLevel="0" collapsed="false">
      <c r="A67" s="25" t="s">
        <v>300</v>
      </c>
      <c r="B67" s="30" t="n">
        <f aca="false">B64*Inputs!$B$27</f>
        <v>0</v>
      </c>
      <c r="C67" s="30" t="n">
        <f aca="false">C64*Inputs!$B$27</f>
        <v>182.25</v>
      </c>
      <c r="D67" s="30" t="n">
        <f aca="false">D64*Inputs!$B$27</f>
        <v>364.5</v>
      </c>
      <c r="E67" s="30" t="n">
        <f aca="false">E64*Inputs!$B$27</f>
        <v>402.1002405</v>
      </c>
      <c r="F67" s="30" t="n">
        <f aca="false">F64*Inputs!$B$27</f>
        <v>882.25750719</v>
      </c>
      <c r="G67" s="30" t="n">
        <f aca="false">G64*Inputs!$B$27</f>
        <v>635.4907488081</v>
      </c>
      <c r="H67" s="30" t="n">
        <f aca="false">H64*Inputs!$B$27</f>
        <v>1113.31411041502</v>
      </c>
      <c r="I67" s="30" t="n">
        <f aca="false">I64*Inputs!$B$27</f>
        <v>864.236786000869</v>
      </c>
      <c r="J67" s="30" t="n">
        <f aca="false">J64*Inputs!$B$27</f>
        <v>1339.77268723586</v>
      </c>
      <c r="K67" s="30" t="n">
        <f aca="false">K64*Inputs!$B$27</f>
        <v>1088.4307770535</v>
      </c>
      <c r="L67" s="30" t="n">
        <f aca="false">L64*Inputs!$B$27</f>
        <v>1561.72473837797</v>
      </c>
      <c r="M67" s="30" t="n">
        <f aca="false">M64*Inputs!$B$27</f>
        <v>1308.16330768419</v>
      </c>
      <c r="N67" s="30" t="n">
        <f aca="false">N64*Inputs!$B$27</f>
        <v>1779.25994370234</v>
      </c>
      <c r="O67" s="30" t="n">
        <f aca="false">O64*Inputs!$B$27</f>
        <v>1705.77316095532</v>
      </c>
      <c r="P67" s="30" t="n">
        <f aca="false">P64*Inputs!$B$27</f>
        <v>2174.71619844077</v>
      </c>
      <c r="Q67" s="30" t="n">
        <f aca="false">Q64*Inputs!$B$27</f>
        <v>2136.69759364636</v>
      </c>
      <c r="R67" s="30" t="n">
        <f aca="false">R64*Inputs!$B$27</f>
        <v>2681.5869153999</v>
      </c>
      <c r="S67" s="30" t="n">
        <f aca="false">S64*Inputs!$B$27</f>
        <v>2498.9048915309</v>
      </c>
      <c r="T67" s="30" t="n">
        <f aca="false">T64*Inputs!$B$27</f>
        <v>3040.17214030559</v>
      </c>
      <c r="U67" s="30" t="n">
        <f aca="false">U64*Inputs!$B$27</f>
        <v>2853.90426418753</v>
      </c>
      <c r="V67" s="30" t="n">
        <f aca="false">V64*Inputs!$B$27</f>
        <v>3391.62151923566</v>
      </c>
      <c r="W67" s="30" t="n">
        <f aca="false">W64*Inputs!$B$27</f>
        <v>3201.8391493283</v>
      </c>
      <c r="X67" s="30" t="n">
        <f aca="false">X64*Inputs!$B$27</f>
        <v>3736.07705552502</v>
      </c>
      <c r="Y67" s="30" t="n">
        <f aca="false">Y64*Inputs!$B$27</f>
        <v>3542.85013025477</v>
      </c>
      <c r="Z67" s="30" t="n">
        <f aca="false">Z64*Inputs!$B$27</f>
        <v>4073.67792664222</v>
      </c>
      <c r="AA67" s="30" t="n">
        <f aca="false">AA64*Inputs!$B$27</f>
        <v>4059.3249926608</v>
      </c>
      <c r="AB67" s="30" t="n">
        <f aca="false">AB64*Inputs!$B$27</f>
        <v>4586.81054042419</v>
      </c>
      <c r="AC67" s="30" t="n">
        <f aca="false">AC64*Inputs!$B$27</f>
        <v>4464.40826511479</v>
      </c>
      <c r="AD67" s="30" t="n">
        <f aca="false">AD64*Inputs!$B$27</f>
        <v>5209.0158568819</v>
      </c>
      <c r="AE67" s="30" t="n">
        <f aca="false">AE64*Inputs!$B$27</f>
        <v>4581.04650351615</v>
      </c>
      <c r="AF67" s="30" t="n">
        <f aca="false">AF64*Inputs!$B$27</f>
        <v>5156.06701726599</v>
      </c>
      <c r="AG67" s="30" t="n">
        <f aca="false">AG64*Inputs!$B$27</f>
        <v>5056.21864097333</v>
      </c>
      <c r="AH67" s="30" t="n">
        <f aca="false">AH64*Inputs!$B$27</f>
        <v>4920.6675678486</v>
      </c>
      <c r="AI67" s="30" t="n">
        <f aca="false">AI64*Inputs!$B$27</f>
        <v>5327.75450545511</v>
      </c>
      <c r="AJ67" s="30" t="n">
        <f aca="false">AJ64*Inputs!$B$27</f>
        <v>5207.20070818556</v>
      </c>
      <c r="AK67" s="30" t="n">
        <f aca="false">AK64*Inputs!$B$27</f>
        <v>5233.40126829371</v>
      </c>
    </row>
    <row r="68" customFormat="false" ht="15" hidden="false" customHeight="true" outlineLevel="0" collapsed="false">
      <c r="A68" s="25" t="s">
        <v>301</v>
      </c>
      <c r="B68" s="30" t="n">
        <f aca="false">IF(B5&gt;Inputs!$B$28,INDEX($B67:$AK67,1,MAX(1,B5-Inputs!$B$28)),0)</f>
        <v>0</v>
      </c>
      <c r="C68" s="30" t="n">
        <f aca="false">IF(C5&gt;Inputs!$B$28,INDEX($B67:$AK67,1,MAX(1,C5-Inputs!$B$28)),0)</f>
        <v>0</v>
      </c>
      <c r="D68" s="30" t="n">
        <f aca="false">IF(D5&gt;Inputs!$B$28,INDEX($B67:$AK67,1,MAX(1,D5-Inputs!$B$28)),0)</f>
        <v>0</v>
      </c>
      <c r="E68" s="30" t="n">
        <f aca="false">IF(E5&gt;Inputs!$B$28,INDEX($B67:$AK67,1,MAX(1,E5-Inputs!$B$28)),0)</f>
        <v>0</v>
      </c>
      <c r="F68" s="30" t="n">
        <f aca="false">IF(F5&gt;Inputs!$B$28,INDEX($B67:$AK67,1,MAX(1,F5-Inputs!$B$28)),0)</f>
        <v>182.25</v>
      </c>
      <c r="G68" s="30" t="n">
        <f aca="false">IF(G5&gt;Inputs!$B$28,INDEX($B67:$AK67,1,MAX(1,G5-Inputs!$B$28)),0)</f>
        <v>364.5</v>
      </c>
      <c r="H68" s="30" t="n">
        <f aca="false">IF(H5&gt;Inputs!$B$28,INDEX($B67:$AK67,1,MAX(1,H5-Inputs!$B$28)),0)</f>
        <v>402.1002405</v>
      </c>
      <c r="I68" s="30" t="n">
        <f aca="false">IF(I5&gt;Inputs!$B$28,INDEX($B67:$AK67,1,MAX(1,I5-Inputs!$B$28)),0)</f>
        <v>882.25750719</v>
      </c>
      <c r="J68" s="30" t="n">
        <f aca="false">IF(J5&gt;Inputs!$B$28,INDEX($B67:$AK67,1,MAX(1,J5-Inputs!$B$28)),0)</f>
        <v>635.4907488081</v>
      </c>
      <c r="K68" s="30" t="n">
        <f aca="false">IF(K5&gt;Inputs!$B$28,INDEX($B67:$AK67,1,MAX(1,K5-Inputs!$B$28)),0)</f>
        <v>1113.31411041502</v>
      </c>
      <c r="L68" s="30" t="n">
        <f aca="false">IF(L5&gt;Inputs!$B$28,INDEX($B67:$AK67,1,MAX(1,L5-Inputs!$B$28)),0)</f>
        <v>864.236786000869</v>
      </c>
      <c r="M68" s="30" t="n">
        <f aca="false">IF(M5&gt;Inputs!$B$28,INDEX($B67:$AK67,1,MAX(1,M5-Inputs!$B$28)),0)</f>
        <v>1339.77268723586</v>
      </c>
      <c r="N68" s="30" t="n">
        <f aca="false">IF(N5&gt;Inputs!$B$28,INDEX($B67:$AK67,1,MAX(1,N5-Inputs!$B$28)),0)</f>
        <v>1088.4307770535</v>
      </c>
      <c r="O68" s="30" t="n">
        <f aca="false">IF(O5&gt;Inputs!$B$28,INDEX($B67:$AK67,1,MAX(1,O5-Inputs!$B$28)),0)</f>
        <v>1561.72473837797</v>
      </c>
      <c r="P68" s="30" t="n">
        <f aca="false">IF(P5&gt;Inputs!$B$28,INDEX($B67:$AK67,1,MAX(1,P5-Inputs!$B$28)),0)</f>
        <v>1308.16330768419</v>
      </c>
      <c r="Q68" s="30" t="n">
        <f aca="false">IF(Q5&gt;Inputs!$B$28,INDEX($B67:$AK67,1,MAX(1,Q5-Inputs!$B$28)),0)</f>
        <v>1779.25994370234</v>
      </c>
      <c r="R68" s="30" t="n">
        <f aca="false">IF(R5&gt;Inputs!$B$28,INDEX($B67:$AK67,1,MAX(1,R5-Inputs!$B$28)),0)</f>
        <v>1705.77316095532</v>
      </c>
      <c r="S68" s="30" t="n">
        <f aca="false">IF(S5&gt;Inputs!$B$28,INDEX($B67:$AK67,1,MAX(1,S5-Inputs!$B$28)),0)</f>
        <v>2174.71619844077</v>
      </c>
      <c r="T68" s="30" t="n">
        <f aca="false">IF(T5&gt;Inputs!$B$28,INDEX($B67:$AK67,1,MAX(1,T5-Inputs!$B$28)),0)</f>
        <v>2136.69759364636</v>
      </c>
      <c r="U68" s="30" t="n">
        <f aca="false">IF(U5&gt;Inputs!$B$28,INDEX($B67:$AK67,1,MAX(1,U5-Inputs!$B$28)),0)</f>
        <v>2681.5869153999</v>
      </c>
      <c r="V68" s="30" t="n">
        <f aca="false">IF(V5&gt;Inputs!$B$28,INDEX($B67:$AK67,1,MAX(1,V5-Inputs!$B$28)),0)</f>
        <v>2498.9048915309</v>
      </c>
      <c r="W68" s="30" t="n">
        <f aca="false">IF(W5&gt;Inputs!$B$28,INDEX($B67:$AK67,1,MAX(1,W5-Inputs!$B$28)),0)</f>
        <v>3040.17214030559</v>
      </c>
      <c r="X68" s="30" t="n">
        <f aca="false">IF(X5&gt;Inputs!$B$28,INDEX($B67:$AK67,1,MAX(1,X5-Inputs!$B$28)),0)</f>
        <v>2853.90426418753</v>
      </c>
      <c r="Y68" s="30" t="n">
        <f aca="false">IF(Y5&gt;Inputs!$B$28,INDEX($B67:$AK67,1,MAX(1,Y5-Inputs!$B$28)),0)</f>
        <v>3391.62151923566</v>
      </c>
      <c r="Z68" s="30" t="n">
        <f aca="false">IF(Z5&gt;Inputs!$B$28,INDEX($B67:$AK67,1,MAX(1,Z5-Inputs!$B$28)),0)</f>
        <v>3201.8391493283</v>
      </c>
      <c r="AA68" s="30" t="n">
        <f aca="false">IF(AA5&gt;Inputs!$B$28,INDEX($B67:$AK67,1,MAX(1,AA5-Inputs!$B$28)),0)</f>
        <v>3736.07705552502</v>
      </c>
      <c r="AB68" s="30" t="n">
        <f aca="false">IF(AB5&gt;Inputs!$B$28,INDEX($B67:$AK67,1,MAX(1,AB5-Inputs!$B$28)),0)</f>
        <v>3542.85013025477</v>
      </c>
      <c r="AC68" s="30" t="n">
        <f aca="false">IF(AC5&gt;Inputs!$B$28,INDEX($B67:$AK67,1,MAX(1,AC5-Inputs!$B$28)),0)</f>
        <v>4073.67792664222</v>
      </c>
      <c r="AD68" s="30" t="n">
        <f aca="false">IF(AD5&gt;Inputs!$B$28,INDEX($B67:$AK67,1,MAX(1,AD5-Inputs!$B$28)),0)</f>
        <v>4059.3249926608</v>
      </c>
      <c r="AE68" s="30" t="n">
        <f aca="false">IF(AE5&gt;Inputs!$B$28,INDEX($B67:$AK67,1,MAX(1,AE5-Inputs!$B$28)),0)</f>
        <v>4586.81054042419</v>
      </c>
      <c r="AF68" s="30" t="n">
        <f aca="false">IF(AF5&gt;Inputs!$B$28,INDEX($B67:$AK67,1,MAX(1,AF5-Inputs!$B$28)),0)</f>
        <v>4464.40826511479</v>
      </c>
      <c r="AG68" s="30" t="n">
        <f aca="false">IF(AG5&gt;Inputs!$B$28,INDEX($B67:$AK67,1,MAX(1,AG5-Inputs!$B$28)),0)</f>
        <v>5209.0158568819</v>
      </c>
      <c r="AH68" s="30" t="n">
        <f aca="false">IF(AH5&gt;Inputs!$B$28,INDEX($B67:$AK67,1,MAX(1,AH5-Inputs!$B$28)),0)</f>
        <v>4581.04650351615</v>
      </c>
      <c r="AI68" s="30" t="n">
        <f aca="false">IF(AI5&gt;Inputs!$B$28,INDEX($B67:$AK67,1,MAX(1,AI5-Inputs!$B$28)),0)</f>
        <v>5156.06701726599</v>
      </c>
      <c r="AJ68" s="30" t="n">
        <f aca="false">IF(AJ5&gt;Inputs!$B$28,INDEX($B67:$AK67,1,MAX(1,AJ5-Inputs!$B$28)),0)</f>
        <v>5056.21864097333</v>
      </c>
      <c r="AK68" s="30" t="n">
        <f aca="false">IF(AK5&gt;Inputs!$B$28,INDEX($B67:$AK67,1,MAX(1,AK5-Inputs!$B$28)),0)</f>
        <v>4920.6675678486</v>
      </c>
    </row>
    <row r="69" customFormat="false" ht="15" hidden="false" customHeight="true" outlineLevel="0" collapsed="false">
      <c r="A69" s="25" t="s">
        <v>302</v>
      </c>
      <c r="B69" s="30" t="n">
        <f aca="false">0+B67-B68</f>
        <v>0</v>
      </c>
      <c r="C69" s="30" t="n">
        <f aca="false">B69+C67-C68</f>
        <v>182.25</v>
      </c>
      <c r="D69" s="30" t="n">
        <f aca="false">C69+D67-D68</f>
        <v>546.75</v>
      </c>
      <c r="E69" s="30" t="n">
        <f aca="false">D69+E67-E68</f>
        <v>948.8502405</v>
      </c>
      <c r="F69" s="30" t="n">
        <f aca="false">E69+F67-F68</f>
        <v>1648.85774769</v>
      </c>
      <c r="G69" s="30" t="n">
        <f aca="false">F69+G67-G68</f>
        <v>1919.8484964981</v>
      </c>
      <c r="H69" s="30" t="n">
        <f aca="false">G69+H67-H68</f>
        <v>2631.06236641312</v>
      </c>
      <c r="I69" s="30" t="n">
        <f aca="false">H69+I67-I68</f>
        <v>2613.04164522399</v>
      </c>
      <c r="J69" s="30" t="n">
        <f aca="false">I69+J67-J68</f>
        <v>3317.32358365175</v>
      </c>
      <c r="K69" s="30" t="n">
        <f aca="false">J69+K67-K68</f>
        <v>3292.44025029023</v>
      </c>
      <c r="L69" s="30" t="n">
        <f aca="false">K69+L67-L68</f>
        <v>3989.92820266733</v>
      </c>
      <c r="M69" s="30" t="n">
        <f aca="false">L69+M67-M68</f>
        <v>3958.31882311565</v>
      </c>
      <c r="N69" s="30" t="n">
        <f aca="false">M69+N67-N68</f>
        <v>4649.1479897645</v>
      </c>
      <c r="O69" s="30" t="n">
        <f aca="false">N69+O67-O68</f>
        <v>4793.19641234185</v>
      </c>
      <c r="P69" s="30" t="n">
        <f aca="false">O69+P67-P68</f>
        <v>5659.74930309843</v>
      </c>
      <c r="Q69" s="30" t="n">
        <f aca="false">P69+Q67-Q68</f>
        <v>6017.18695304245</v>
      </c>
      <c r="R69" s="30" t="n">
        <f aca="false">Q69+R67-R68</f>
        <v>6993.00070748703</v>
      </c>
      <c r="S69" s="30" t="n">
        <f aca="false">R69+S67-S68</f>
        <v>7317.18940057715</v>
      </c>
      <c r="T69" s="30" t="n">
        <f aca="false">S69+T67-T68</f>
        <v>8220.66394723638</v>
      </c>
      <c r="U69" s="30" t="n">
        <f aca="false">T69+U67-U68</f>
        <v>8392.98129602402</v>
      </c>
      <c r="V69" s="30" t="n">
        <f aca="false">U69+V67-V68</f>
        <v>9285.69792372878</v>
      </c>
      <c r="W69" s="30" t="n">
        <f aca="false">V69+W67-W68</f>
        <v>9447.36493275149</v>
      </c>
      <c r="X69" s="30" t="n">
        <f aca="false">W69+X67-X68</f>
        <v>10329.537724089</v>
      </c>
      <c r="Y69" s="30" t="n">
        <f aca="false">X69+Y67-Y68</f>
        <v>10480.7663351081</v>
      </c>
      <c r="Z69" s="30" t="n">
        <f aca="false">Y69+Z67-Z68</f>
        <v>11352.605112422</v>
      </c>
      <c r="AA69" s="30" t="n">
        <f aca="false">Z69+AA67-AA68</f>
        <v>11675.8530495578</v>
      </c>
      <c r="AB69" s="30" t="n">
        <f aca="false">AA69+AB67-AB68</f>
        <v>12719.8134597272</v>
      </c>
      <c r="AC69" s="30" t="n">
        <f aca="false">AB69+AC67-AC68</f>
        <v>13110.5437981998</v>
      </c>
      <c r="AD69" s="30" t="n">
        <f aca="false">AC69+AD67-AD68</f>
        <v>14260.2346624209</v>
      </c>
      <c r="AE69" s="30" t="n">
        <f aca="false">AD69+AE67-AE68</f>
        <v>14254.4706255128</v>
      </c>
      <c r="AF69" s="30" t="n">
        <f aca="false">AE69+AF67-AF68</f>
        <v>14946.129377664</v>
      </c>
      <c r="AG69" s="30" t="n">
        <f aca="false">AF69+AG67-AG68</f>
        <v>14793.3321617555</v>
      </c>
      <c r="AH69" s="30" t="n">
        <f aca="false">AG69+AH67-AH68</f>
        <v>15132.9532260879</v>
      </c>
      <c r="AI69" s="30" t="n">
        <f aca="false">AH69+AI67-AI68</f>
        <v>15304.640714277</v>
      </c>
      <c r="AJ69" s="30" t="n">
        <f aca="false">AI69+AJ67-AJ68</f>
        <v>15455.6227814893</v>
      </c>
      <c r="AK69" s="30" t="n">
        <f aca="false">AJ69+AK67-AK68</f>
        <v>15768.3564819344</v>
      </c>
    </row>
    <row r="70" customFormat="false" ht="15" hidden="false" customHeight="true" outlineLevel="0" collapsed="false">
      <c r="A70" s="25" t="s">
        <v>303</v>
      </c>
      <c r="B70" s="30" t="n">
        <f aca="false">IF(B5=1,Inputs!$B$13,0)+B26*Inputs!$B$14</f>
        <v>15000</v>
      </c>
      <c r="C70" s="30" t="n">
        <f aca="false">IF(C5=1,Inputs!$B$13,0)+C26*Inputs!$B$14</f>
        <v>0</v>
      </c>
      <c r="D70" s="30" t="n">
        <f aca="false">IF(D5=1,Inputs!$B$13,0)+D26*Inputs!$B$14</f>
        <v>0</v>
      </c>
      <c r="E70" s="30" t="n">
        <f aca="false">IF(E5=1,Inputs!$B$13,0)+E26*Inputs!$B$14</f>
        <v>0</v>
      </c>
      <c r="F70" s="30" t="n">
        <f aca="false">IF(F5=1,Inputs!$B$13,0)+F26*Inputs!$B$14</f>
        <v>0</v>
      </c>
      <c r="G70" s="30" t="n">
        <f aca="false">IF(G5=1,Inputs!$B$13,0)+G26*Inputs!$B$14</f>
        <v>0</v>
      </c>
      <c r="H70" s="30" t="n">
        <f aca="false">IF(H5=1,Inputs!$B$13,0)+H26*Inputs!$B$14</f>
        <v>0</v>
      </c>
      <c r="I70" s="30" t="n">
        <f aca="false">IF(I5=1,Inputs!$B$13,0)+I26*Inputs!$B$14</f>
        <v>0</v>
      </c>
      <c r="J70" s="30" t="n">
        <f aca="false">IF(J5=1,Inputs!$B$13,0)+J26*Inputs!$B$14</f>
        <v>0</v>
      </c>
      <c r="K70" s="30" t="n">
        <f aca="false">IF(K5=1,Inputs!$B$13,0)+K26*Inputs!$B$14</f>
        <v>0</v>
      </c>
      <c r="L70" s="30" t="n">
        <f aca="false">IF(L5=1,Inputs!$B$13,0)+L26*Inputs!$B$14</f>
        <v>0</v>
      </c>
      <c r="M70" s="30" t="n">
        <f aca="false">IF(M5=1,Inputs!$B$13,0)+M26*Inputs!$B$14</f>
        <v>0</v>
      </c>
      <c r="N70" s="30" t="n">
        <f aca="false">IF(N5=1,Inputs!$B$13,0)+N26*Inputs!$B$14</f>
        <v>2000</v>
      </c>
      <c r="O70" s="30" t="n">
        <f aca="false">IF(O5=1,Inputs!$B$13,0)+O26*Inputs!$B$14</f>
        <v>0</v>
      </c>
      <c r="P70" s="30" t="n">
        <f aca="false">IF(P5=1,Inputs!$B$13,0)+P26*Inputs!$B$14</f>
        <v>0</v>
      </c>
      <c r="Q70" s="30" t="n">
        <f aca="false">IF(Q5=1,Inputs!$B$13,0)+Q26*Inputs!$B$14</f>
        <v>0</v>
      </c>
      <c r="R70" s="30" t="n">
        <f aca="false">IF(R5=1,Inputs!$B$13,0)+R26*Inputs!$B$14</f>
        <v>2000</v>
      </c>
      <c r="S70" s="30" t="n">
        <f aca="false">IF(S5=1,Inputs!$B$13,0)+S26*Inputs!$B$14</f>
        <v>0</v>
      </c>
      <c r="T70" s="30" t="n">
        <f aca="false">IF(T5=1,Inputs!$B$13,0)+T26*Inputs!$B$14</f>
        <v>2000</v>
      </c>
      <c r="U70" s="30" t="n">
        <f aca="false">IF(U5=1,Inputs!$B$13,0)+U26*Inputs!$B$14</f>
        <v>0</v>
      </c>
      <c r="V70" s="30" t="n">
        <f aca="false">IF(V5=1,Inputs!$B$13,0)+V26*Inputs!$B$14</f>
        <v>0</v>
      </c>
      <c r="W70" s="30" t="n">
        <f aca="false">IF(W5=1,Inputs!$B$13,0)+W26*Inputs!$B$14</f>
        <v>0</v>
      </c>
      <c r="X70" s="30" t="n">
        <f aca="false">IF(X5=1,Inputs!$B$13,0)+X26*Inputs!$B$14</f>
        <v>2000</v>
      </c>
      <c r="Y70" s="30" t="n">
        <f aca="false">IF(Y5=1,Inputs!$B$13,0)+Y26*Inputs!$B$14</f>
        <v>0</v>
      </c>
      <c r="Z70" s="30" t="n">
        <f aca="false">IF(Z5=1,Inputs!$B$13,0)+Z26*Inputs!$B$14</f>
        <v>0</v>
      </c>
      <c r="AA70" s="30" t="n">
        <f aca="false">IF(AA5=1,Inputs!$B$13,0)+AA26*Inputs!$B$14</f>
        <v>0</v>
      </c>
      <c r="AB70" s="30" t="n">
        <f aca="false">IF(AB5=1,Inputs!$B$13,0)+AB26*Inputs!$B$14</f>
        <v>0</v>
      </c>
      <c r="AC70" s="30" t="n">
        <f aca="false">IF(AC5=1,Inputs!$B$13,0)+AC26*Inputs!$B$14</f>
        <v>0</v>
      </c>
      <c r="AD70" s="30" t="n">
        <f aca="false">IF(AD5=1,Inputs!$B$13,0)+AD26*Inputs!$B$14</f>
        <v>0</v>
      </c>
      <c r="AE70" s="30" t="n">
        <f aca="false">IF(AE5=1,Inputs!$B$13,0)+AE26*Inputs!$B$14</f>
        <v>0</v>
      </c>
      <c r="AF70" s="30" t="n">
        <f aca="false">IF(AF5=1,Inputs!$B$13,0)+AF26*Inputs!$B$14</f>
        <v>0</v>
      </c>
      <c r="AG70" s="30" t="n">
        <f aca="false">IF(AG5=1,Inputs!$B$13,0)+AG26*Inputs!$B$14</f>
        <v>0</v>
      </c>
      <c r="AH70" s="30" t="n">
        <f aca="false">IF(AH5=1,Inputs!$B$13,0)+AH26*Inputs!$B$14</f>
        <v>0</v>
      </c>
      <c r="AI70" s="30" t="n">
        <f aca="false">IF(AI5=1,Inputs!$B$13,0)+AI26*Inputs!$B$14</f>
        <v>0</v>
      </c>
      <c r="AJ70" s="30" t="n">
        <f aca="false">IF(AJ5=1,Inputs!$B$13,0)+AJ26*Inputs!$B$14</f>
        <v>0</v>
      </c>
      <c r="AK70" s="30" t="n">
        <f aca="false">IF(AK5=1,Inputs!$B$13,0)+AK26*Inputs!$B$14</f>
        <v>0</v>
      </c>
    </row>
    <row r="71" customFormat="false" ht="15" hidden="false" customHeight="true" outlineLevel="0" collapsed="false">
      <c r="A71" s="25" t="s">
        <v>304</v>
      </c>
      <c r="B71" s="30" t="n">
        <f aca="false">IF(B5=1,Inputs!$B$7,0)</f>
        <v>0</v>
      </c>
      <c r="C71" s="30" t="n">
        <f aca="false">IF(C5=1,Inputs!$B$7,0)</f>
        <v>0</v>
      </c>
      <c r="D71" s="30" t="n">
        <f aca="false">IF(D5=1,Inputs!$B$7,0)</f>
        <v>0</v>
      </c>
      <c r="E71" s="30" t="n">
        <f aca="false">IF(E5=1,Inputs!$B$7,0)</f>
        <v>0</v>
      </c>
      <c r="F71" s="30" t="n">
        <f aca="false">IF(F5=1,Inputs!$B$7,0)</f>
        <v>0</v>
      </c>
      <c r="G71" s="30" t="n">
        <f aca="false">IF(G5=1,Inputs!$B$7,0)</f>
        <v>0</v>
      </c>
      <c r="H71" s="30" t="n">
        <f aca="false">IF(H5=1,Inputs!$B$7,0)</f>
        <v>0</v>
      </c>
      <c r="I71" s="30" t="n">
        <f aca="false">IF(I5=1,Inputs!$B$7,0)</f>
        <v>0</v>
      </c>
      <c r="J71" s="30" t="n">
        <f aca="false">IF(J5=1,Inputs!$B$7,0)</f>
        <v>0</v>
      </c>
      <c r="K71" s="30" t="n">
        <f aca="false">IF(K5=1,Inputs!$B$7,0)</f>
        <v>0</v>
      </c>
      <c r="L71" s="30" t="n">
        <f aca="false">IF(L5=1,Inputs!$B$7,0)</f>
        <v>0</v>
      </c>
      <c r="M71" s="30" t="n">
        <f aca="false">IF(M5=1,Inputs!$B$7,0)</f>
        <v>0</v>
      </c>
      <c r="N71" s="30" t="n">
        <f aca="false">IF(N5=1,Inputs!$B$7,0)</f>
        <v>0</v>
      </c>
      <c r="O71" s="30" t="n">
        <f aca="false">IF(O5=1,Inputs!$B$7,0)</f>
        <v>0</v>
      </c>
      <c r="P71" s="30" t="n">
        <f aca="false">IF(P5=1,Inputs!$B$7,0)</f>
        <v>0</v>
      </c>
      <c r="Q71" s="30" t="n">
        <f aca="false">IF(Q5=1,Inputs!$B$7,0)</f>
        <v>0</v>
      </c>
      <c r="R71" s="30" t="n">
        <f aca="false">IF(R5=1,Inputs!$B$7,0)</f>
        <v>0</v>
      </c>
      <c r="S71" s="30" t="n">
        <f aca="false">IF(S5=1,Inputs!$B$7,0)</f>
        <v>0</v>
      </c>
      <c r="T71" s="30" t="n">
        <f aca="false">IF(T5=1,Inputs!$B$7,0)</f>
        <v>0</v>
      </c>
      <c r="U71" s="30" t="n">
        <f aca="false">IF(U5=1,Inputs!$B$7,0)</f>
        <v>0</v>
      </c>
      <c r="V71" s="30" t="n">
        <f aca="false">IF(V5=1,Inputs!$B$7,0)</f>
        <v>0</v>
      </c>
      <c r="W71" s="30" t="n">
        <f aca="false">IF(W5=1,Inputs!$B$7,0)</f>
        <v>0</v>
      </c>
      <c r="X71" s="30" t="n">
        <f aca="false">IF(X5=1,Inputs!$B$7,0)</f>
        <v>0</v>
      </c>
      <c r="Y71" s="30" t="n">
        <f aca="false">IF(Y5=1,Inputs!$B$7,0)</f>
        <v>0</v>
      </c>
      <c r="Z71" s="30" t="n">
        <f aca="false">IF(Z5=1,Inputs!$B$7,0)</f>
        <v>0</v>
      </c>
      <c r="AA71" s="30" t="n">
        <f aca="false">IF(AA5=1,Inputs!$B$7,0)</f>
        <v>0</v>
      </c>
      <c r="AB71" s="30" t="n">
        <f aca="false">IF(AB5=1,Inputs!$B$7,0)</f>
        <v>0</v>
      </c>
      <c r="AC71" s="30" t="n">
        <f aca="false">IF(AC5=1,Inputs!$B$7,0)</f>
        <v>0</v>
      </c>
      <c r="AD71" s="30" t="n">
        <f aca="false">IF(AD5=1,Inputs!$B$7,0)</f>
        <v>0</v>
      </c>
      <c r="AE71" s="30" t="n">
        <f aca="false">IF(AE5=1,Inputs!$B$7,0)</f>
        <v>0</v>
      </c>
      <c r="AF71" s="30" t="n">
        <f aca="false">IF(AF5=1,Inputs!$B$7,0)</f>
        <v>0</v>
      </c>
      <c r="AG71" s="30" t="n">
        <f aca="false">IF(AG5=1,Inputs!$B$7,0)</f>
        <v>0</v>
      </c>
      <c r="AH71" s="30" t="n">
        <f aca="false">IF(AH5=1,Inputs!$B$7,0)</f>
        <v>0</v>
      </c>
      <c r="AI71" s="30" t="n">
        <f aca="false">IF(AI5=1,Inputs!$B$7,0)</f>
        <v>0</v>
      </c>
      <c r="AJ71" s="30" t="n">
        <f aca="false">IF(AJ5=1,Inputs!$B$7,0)</f>
        <v>0</v>
      </c>
      <c r="AK71" s="30" t="n">
        <f aca="false">IF(AK5=1,Inputs!$B$7,0)</f>
        <v>0</v>
      </c>
    </row>
    <row r="72" customFormat="false" ht="15" hidden="false" customHeight="true" outlineLevel="0" collapsed="false">
      <c r="A72" s="23" t="s">
        <v>305</v>
      </c>
      <c r="B72" s="31" t="n">
        <f aca="false">B64-B60-B59-B70-B71-B67+B68</f>
        <v>-74000</v>
      </c>
      <c r="C72" s="31" t="n">
        <f aca="false">C64-C60-C59-C70-C71-C67+C68</f>
        <v>-53168</v>
      </c>
      <c r="D72" s="31" t="n">
        <f aca="false">D64-D60-D59-D70-D71-D67+D68</f>
        <v>-47526</v>
      </c>
      <c r="E72" s="31" t="n">
        <f aca="false">E64-E60-E59-E70-E71-E67+E68</f>
        <v>-46888.992304</v>
      </c>
      <c r="F72" s="31" t="n">
        <f aca="false">F64-F60-F59-F70-F71-F67+F68</f>
        <v>-31900.34776992</v>
      </c>
      <c r="G72" s="31" t="n">
        <f aca="false">G64-G60-G59-G70-G71-G67+G68</f>
        <v>-40169.5856581408</v>
      </c>
      <c r="H72" s="31" t="n">
        <f aca="false">H64-H60-H59-H70-H71-H67+H68</f>
        <v>-25389.1399500194</v>
      </c>
      <c r="I72" s="31" t="n">
        <f aca="false">I64-I60-I59-I70-I71-I67+I68</f>
        <v>-33423.3841473442</v>
      </c>
      <c r="J72" s="31" t="n">
        <f aca="false">J64-J60-J59-J70-J71-J67+J68</f>
        <v>-18989.5898781408</v>
      </c>
      <c r="K72" s="31" t="n">
        <f aca="false">K64-K60-K59-K70-K71-K67+K68</f>
        <v>-27087.8295761844</v>
      </c>
      <c r="L72" s="31" t="n">
        <f aca="false">L64-L60-L59-L70-L71-L67+L68</f>
        <v>-12717.3908526925</v>
      </c>
      <c r="M72" s="31" t="n">
        <f aca="false">M64-M60-M59-M70-M71-M67+M68</f>
        <v>-20878.3525409906</v>
      </c>
      <c r="N72" s="31" t="n">
        <f aca="false">N64-N60-N59-N70-N71-N67+N68</f>
        <v>-16570.0085878507</v>
      </c>
      <c r="O72" s="31" t="n">
        <f aca="false">O64-O60-O59-O70-O71-O67+O68</f>
        <v>-16960.4440987972</v>
      </c>
      <c r="P72" s="31" t="n">
        <f aca="false">P64-P60-P59-P70-P71-P67+P68</f>
        <v>-2902.95923007921</v>
      </c>
      <c r="Q72" s="31" t="n">
        <f aca="false">Q64-Q60-Q59-Q70-Q71-Q67+Q68</f>
        <v>-8025.08191438471</v>
      </c>
      <c r="R72" s="31" t="n">
        <f aca="false">R64-R60-R59-R70-R71-R67+R68</f>
        <v>1968.8361795526</v>
      </c>
      <c r="S72" s="31" t="n">
        <f aca="false">S64-S60-S59-S70-S71-S67+S68</f>
        <v>-6293.1838527492</v>
      </c>
      <c r="T72" s="31" t="n">
        <f aca="false">T64-T60-T59-T70-T71-T67+T68</f>
        <v>3949.02571648077</v>
      </c>
      <c r="U72" s="31" t="n">
        <f aca="false">U64-U60-U59-U70-U71-U67+U68</f>
        <v>-4595.86652085029</v>
      </c>
      <c r="V72" s="31" t="n">
        <f aca="false">V64-V60-V59-V70-V71-V67+V68</f>
        <v>13429.7751631557</v>
      </c>
      <c r="W72" s="31" t="n">
        <f aca="false">W64-W60-W59-W70-W71-W67+W68</f>
        <v>2810.0754313579</v>
      </c>
      <c r="X72" s="31" t="n">
        <f aca="false">X64-X60-X59-X70-X71-X67+X68</f>
        <v>12761.6576958419</v>
      </c>
      <c r="Y72" s="31" t="n">
        <f aca="false">Y64-Y60-Y59-Y70-Y71-Y67+Y68</f>
        <v>4068.63913871717</v>
      </c>
      <c r="Z72" s="31" t="n">
        <f aca="false">Z64-Z60-Z59-Z70-Z71-Z67+Z68</f>
        <v>21947.6357661275</v>
      </c>
      <c r="AA72" s="31" t="n">
        <f aca="false">AA64-AA60-AA59-AA70-AA71-AA67+AA68</f>
        <v>17029.9449283</v>
      </c>
      <c r="AB72" s="31" t="n">
        <f aca="false">AB64-AB60-AB59-AB70-AB71-AB67+AB68</f>
        <v>32530.6379993991</v>
      </c>
      <c r="AC72" s="31" t="n">
        <f aca="false">AC64-AC60-AC59-AC70-AC71-AC67+AC68</f>
        <v>22063.294345819</v>
      </c>
      <c r="AD72" s="31" t="n">
        <f aca="false">AD64-AD60-AD59-AD70-AD71-AD67+AD68</f>
        <v>50315.5630918728</v>
      </c>
      <c r="AE72" s="31" t="n">
        <f aca="false">AE64-AE60-AE59-AE70-AE71-AE67+AE68</f>
        <v>23536.2956023676</v>
      </c>
      <c r="AF72" s="31" t="n">
        <f aca="false">AF64-AF60-AF59-AF70-AF71-AF67+AF68</f>
        <v>43374.3857634575</v>
      </c>
      <c r="AG72" s="31" t="n">
        <f aca="false">AG64-AG60-AG59-AG70-AG71-AG67+AG68</f>
        <v>39836.9287315162</v>
      </c>
      <c r="AH72" s="31" t="n">
        <f aca="false">AH64-AH60-AH59-AH70-AH71-AH67+AH68</f>
        <v>30785.0941899229</v>
      </c>
      <c r="AI72" s="31" t="n">
        <f aca="false">AI64-AI60-AI59-AI70-AI71-AI67+AI68</f>
        <v>46410.9672548274</v>
      </c>
      <c r="AJ72" s="31" t="n">
        <f aca="false">AJ64-AJ60-AJ59-AJ70-AJ71-AJ67+AJ68</f>
        <v>41838.2020576779</v>
      </c>
      <c r="AK72" s="31" t="n">
        <f aca="false">AK64-AK60-AK59-AK70-AK71-AK67+AK68</f>
        <v>41944.1546211486</v>
      </c>
    </row>
    <row r="73" customFormat="false" ht="15" hidden="false" customHeight="true" outlineLevel="0" collapsed="false">
      <c r="A73" s="25" t="s">
        <v>306</v>
      </c>
      <c r="B73" s="30" t="n">
        <f aca="false">0+B72</f>
        <v>-74000</v>
      </c>
      <c r="C73" s="30" t="n">
        <f aca="false">B73+C72</f>
        <v>-127168</v>
      </c>
      <c r="D73" s="30" t="n">
        <f aca="false">C73+D72</f>
        <v>-174694</v>
      </c>
      <c r="E73" s="30" t="n">
        <f aca="false">D73+E72</f>
        <v>-221582.992304</v>
      </c>
      <c r="F73" s="30" t="n">
        <f aca="false">E73+F72</f>
        <v>-253483.34007392</v>
      </c>
      <c r="G73" s="30" t="n">
        <f aca="false">F73+G72</f>
        <v>-293652.925732061</v>
      </c>
      <c r="H73" s="30" t="n">
        <f aca="false">G73+H72</f>
        <v>-319042.06568208</v>
      </c>
      <c r="I73" s="30" t="n">
        <f aca="false">H73+I72</f>
        <v>-352465.449829424</v>
      </c>
      <c r="J73" s="30" t="n">
        <f aca="false">I73+J72</f>
        <v>-371455.039707565</v>
      </c>
      <c r="K73" s="30" t="n">
        <f aca="false">J73+K72</f>
        <v>-398542.86928375</v>
      </c>
      <c r="L73" s="30" t="n">
        <f aca="false">K73+L72</f>
        <v>-411260.260136442</v>
      </c>
      <c r="M73" s="30" t="n">
        <f aca="false">L73+M72</f>
        <v>-432138.612677433</v>
      </c>
      <c r="N73" s="30" t="n">
        <f aca="false">M73+N72</f>
        <v>-448708.621265283</v>
      </c>
      <c r="O73" s="30" t="n">
        <f aca="false">N73+O72</f>
        <v>-465669.06536408</v>
      </c>
      <c r="P73" s="30" t="n">
        <f aca="false">O73+P72</f>
        <v>-468572.02459416</v>
      </c>
      <c r="Q73" s="30" t="n">
        <f aca="false">P73+Q72</f>
        <v>-476597.106508544</v>
      </c>
      <c r="R73" s="30" t="n">
        <f aca="false">Q73+R72</f>
        <v>-474628.270328992</v>
      </c>
      <c r="S73" s="30" t="n">
        <f aca="false">R73+S72</f>
        <v>-480921.454181741</v>
      </c>
      <c r="T73" s="30" t="n">
        <f aca="false">S73+T72</f>
        <v>-476972.42846526</v>
      </c>
      <c r="U73" s="30" t="n">
        <f aca="false">T73+U72</f>
        <v>-481568.29498611</v>
      </c>
      <c r="V73" s="30" t="n">
        <f aca="false">U73+V72</f>
        <v>-468138.519822955</v>
      </c>
      <c r="W73" s="30" t="n">
        <f aca="false">V73+W72</f>
        <v>-465328.444391597</v>
      </c>
      <c r="X73" s="30" t="n">
        <f aca="false">W73+X72</f>
        <v>-452566.786695755</v>
      </c>
      <c r="Y73" s="30" t="n">
        <f aca="false">X73+Y72</f>
        <v>-448498.147557038</v>
      </c>
      <c r="Z73" s="30" t="n">
        <f aca="false">Y73+Z72</f>
        <v>-426550.51179091</v>
      </c>
      <c r="AA73" s="30" t="n">
        <f aca="false">Z73+AA72</f>
        <v>-409520.56686261</v>
      </c>
      <c r="AB73" s="30" t="n">
        <f aca="false">AA73+AB72</f>
        <v>-376989.928863211</v>
      </c>
      <c r="AC73" s="30" t="n">
        <f aca="false">AB73+AC72</f>
        <v>-354926.634517392</v>
      </c>
      <c r="AD73" s="30" t="n">
        <f aca="false">AC73+AD72</f>
        <v>-304611.071425519</v>
      </c>
      <c r="AE73" s="30" t="n">
        <f aca="false">AD73+AE72</f>
        <v>-281074.775823152</v>
      </c>
      <c r="AF73" s="30" t="n">
        <f aca="false">AE73+AF72</f>
        <v>-237700.390059694</v>
      </c>
      <c r="AG73" s="30" t="n">
        <f aca="false">AF73+AG72</f>
        <v>-197863.461328178</v>
      </c>
      <c r="AH73" s="30" t="n">
        <f aca="false">AG73+AH72</f>
        <v>-167078.367138255</v>
      </c>
      <c r="AI73" s="30" t="n">
        <f aca="false">AH73+AI72</f>
        <v>-120667.399883428</v>
      </c>
      <c r="AJ73" s="30" t="n">
        <f aca="false">AI73+AJ72</f>
        <v>-78829.1978257499</v>
      </c>
      <c r="AK73" s="30" t="n">
        <f aca="false">AJ73+AK72</f>
        <v>-36885.0432046013</v>
      </c>
    </row>
    <row r="74" customFormat="false" ht="15" hidden="false" customHeight="true" outlineLevel="0" collapsed="false">
      <c r="A74" s="23" t="s">
        <v>307</v>
      </c>
      <c r="B74" s="31" t="n">
        <f aca="false">Inputs!$B$6+B73</f>
        <v>-74000</v>
      </c>
      <c r="C74" s="31" t="n">
        <f aca="false">Inputs!$B$6+C73</f>
        <v>-127168</v>
      </c>
      <c r="D74" s="31" t="n">
        <f aca="false">Inputs!$B$6+D73</f>
        <v>-174694</v>
      </c>
      <c r="E74" s="31" t="n">
        <f aca="false">Inputs!$B$6+E73</f>
        <v>-221582.992304</v>
      </c>
      <c r="F74" s="31" t="n">
        <f aca="false">Inputs!$B$6+F73</f>
        <v>-253483.34007392</v>
      </c>
      <c r="G74" s="31" t="n">
        <f aca="false">Inputs!$B$6+G73</f>
        <v>-293652.925732061</v>
      </c>
      <c r="H74" s="31" t="n">
        <f aca="false">Inputs!$B$6+H73</f>
        <v>-319042.06568208</v>
      </c>
      <c r="I74" s="31" t="n">
        <f aca="false">Inputs!$B$6+I73</f>
        <v>-352465.449829424</v>
      </c>
      <c r="J74" s="31" t="n">
        <f aca="false">Inputs!$B$6+J73</f>
        <v>-371455.039707565</v>
      </c>
      <c r="K74" s="31" t="n">
        <f aca="false">Inputs!$B$6+K73</f>
        <v>-398542.86928375</v>
      </c>
      <c r="L74" s="31" t="n">
        <f aca="false">Inputs!$B$6+L73</f>
        <v>-411260.260136442</v>
      </c>
      <c r="M74" s="31" t="n">
        <f aca="false">Inputs!$B$6+M73</f>
        <v>-432138.612677433</v>
      </c>
      <c r="N74" s="31" t="n">
        <f aca="false">Inputs!$B$6+N73</f>
        <v>-448708.621265283</v>
      </c>
      <c r="O74" s="31" t="n">
        <f aca="false">Inputs!$B$6+O73</f>
        <v>-465669.06536408</v>
      </c>
      <c r="P74" s="31" t="n">
        <f aca="false">Inputs!$B$6+P73</f>
        <v>-468572.02459416</v>
      </c>
      <c r="Q74" s="31" t="n">
        <f aca="false">Inputs!$B$6+Q73</f>
        <v>-476597.106508544</v>
      </c>
      <c r="R74" s="31" t="n">
        <f aca="false">Inputs!$B$6+R73</f>
        <v>-474628.270328992</v>
      </c>
      <c r="S74" s="31" t="n">
        <f aca="false">Inputs!$B$6+S73</f>
        <v>-480921.454181741</v>
      </c>
      <c r="T74" s="31" t="n">
        <f aca="false">Inputs!$B$6+T73</f>
        <v>-476972.42846526</v>
      </c>
      <c r="U74" s="31" t="n">
        <f aca="false">Inputs!$B$6+U73</f>
        <v>-481568.29498611</v>
      </c>
      <c r="V74" s="31" t="n">
        <f aca="false">Inputs!$B$6+V73</f>
        <v>-468138.519822955</v>
      </c>
      <c r="W74" s="31" t="n">
        <f aca="false">Inputs!$B$6+W73</f>
        <v>-465328.444391597</v>
      </c>
      <c r="X74" s="31" t="n">
        <f aca="false">Inputs!$B$6+X73</f>
        <v>-452566.786695755</v>
      </c>
      <c r="Y74" s="31" t="n">
        <f aca="false">Inputs!$B$6+Y73</f>
        <v>-448498.147557038</v>
      </c>
      <c r="Z74" s="31" t="n">
        <f aca="false">Inputs!$B$6+Z73</f>
        <v>-426550.51179091</v>
      </c>
      <c r="AA74" s="31" t="n">
        <f aca="false">Inputs!$B$6+AA73</f>
        <v>-409520.56686261</v>
      </c>
      <c r="AB74" s="31" t="n">
        <f aca="false">Inputs!$B$6+AB73</f>
        <v>-376989.928863211</v>
      </c>
      <c r="AC74" s="31" t="n">
        <f aca="false">Inputs!$B$6+AC73</f>
        <v>-354926.634517392</v>
      </c>
      <c r="AD74" s="31" t="n">
        <f aca="false">Inputs!$B$6+AD73</f>
        <v>-304611.071425519</v>
      </c>
      <c r="AE74" s="31" t="n">
        <f aca="false">Inputs!$B$6+AE73</f>
        <v>-281074.775823152</v>
      </c>
      <c r="AF74" s="31" t="n">
        <f aca="false">Inputs!$B$6+AF73</f>
        <v>-237700.390059694</v>
      </c>
      <c r="AG74" s="31" t="n">
        <f aca="false">Inputs!$B$6+AG73</f>
        <v>-197863.461328178</v>
      </c>
      <c r="AH74" s="31" t="n">
        <f aca="false">Inputs!$B$6+AH73</f>
        <v>-167078.367138255</v>
      </c>
      <c r="AI74" s="31" t="n">
        <f aca="false">Inputs!$B$6+AI73</f>
        <v>-120667.399883428</v>
      </c>
      <c r="AJ74" s="31" t="n">
        <f aca="false">Inputs!$B$6+AJ73</f>
        <v>-78829.1978257499</v>
      </c>
      <c r="AK74" s="31" t="n">
        <f aca="false">Inputs!$B$6+AK73</f>
        <v>-36885.0432046013</v>
      </c>
    </row>
    <row r="75" customFormat="false" ht="15" hidden="false" customHeight="true" outlineLevel="0" collapsed="false">
      <c r="A75" s="25" t="s">
        <v>308</v>
      </c>
      <c r="B75" s="30" t="n">
        <f aca="false">IF(B5=1,Funding!$B$16,0)</f>
        <v>1400000</v>
      </c>
      <c r="C75" s="30" t="n">
        <f aca="false">IF(C5=1,Funding!$B$16,0)</f>
        <v>0</v>
      </c>
      <c r="D75" s="30" t="n">
        <f aca="false">IF(D5=1,Funding!$B$16,0)</f>
        <v>0</v>
      </c>
      <c r="E75" s="30" t="n">
        <f aca="false">IF(E5=1,Funding!$B$16,0)</f>
        <v>0</v>
      </c>
      <c r="F75" s="30" t="n">
        <f aca="false">IF(F5=1,Funding!$B$16,0)</f>
        <v>0</v>
      </c>
      <c r="G75" s="30" t="n">
        <f aca="false">IF(G5=1,Funding!$B$16,0)</f>
        <v>0</v>
      </c>
      <c r="H75" s="30" t="n">
        <f aca="false">IF(H5=1,Funding!$B$16,0)</f>
        <v>0</v>
      </c>
      <c r="I75" s="30" t="n">
        <f aca="false">IF(I5=1,Funding!$B$16,0)</f>
        <v>0</v>
      </c>
      <c r="J75" s="30" t="n">
        <f aca="false">IF(J5=1,Funding!$B$16,0)</f>
        <v>0</v>
      </c>
      <c r="K75" s="30" t="n">
        <f aca="false">IF(K5=1,Funding!$B$16,0)</f>
        <v>0</v>
      </c>
      <c r="L75" s="30" t="n">
        <f aca="false">IF(L5=1,Funding!$B$16,0)</f>
        <v>0</v>
      </c>
      <c r="M75" s="30" t="n">
        <f aca="false">IF(M5=1,Funding!$B$16,0)</f>
        <v>0</v>
      </c>
      <c r="N75" s="30" t="n">
        <f aca="false">IF(N5=1,Funding!$B$16,0)</f>
        <v>0</v>
      </c>
      <c r="O75" s="30" t="n">
        <f aca="false">IF(O5=1,Funding!$B$16,0)</f>
        <v>0</v>
      </c>
      <c r="P75" s="30" t="n">
        <f aca="false">IF(P5=1,Funding!$B$16,0)</f>
        <v>0</v>
      </c>
      <c r="Q75" s="30" t="n">
        <f aca="false">IF(Q5=1,Funding!$B$16,0)</f>
        <v>0</v>
      </c>
      <c r="R75" s="30" t="n">
        <f aca="false">IF(R5=1,Funding!$B$16,0)</f>
        <v>0</v>
      </c>
      <c r="S75" s="30" t="n">
        <f aca="false">IF(S5=1,Funding!$B$16,0)</f>
        <v>0</v>
      </c>
      <c r="T75" s="30" t="n">
        <f aca="false">IF(T5=1,Funding!$B$16,0)</f>
        <v>0</v>
      </c>
      <c r="U75" s="30" t="n">
        <f aca="false">IF(U5=1,Funding!$B$16,0)</f>
        <v>0</v>
      </c>
      <c r="V75" s="30" t="n">
        <f aca="false">IF(V5=1,Funding!$B$16,0)</f>
        <v>0</v>
      </c>
      <c r="W75" s="30" t="n">
        <f aca="false">IF(W5=1,Funding!$B$16,0)</f>
        <v>0</v>
      </c>
      <c r="X75" s="30" t="n">
        <f aca="false">IF(X5=1,Funding!$B$16,0)</f>
        <v>0</v>
      </c>
      <c r="Y75" s="30" t="n">
        <f aca="false">IF(Y5=1,Funding!$B$16,0)</f>
        <v>0</v>
      </c>
      <c r="Z75" s="30" t="n">
        <f aca="false">IF(Z5=1,Funding!$B$16,0)</f>
        <v>0</v>
      </c>
      <c r="AA75" s="30" t="n">
        <f aca="false">IF(AA5=1,Funding!$B$16,0)</f>
        <v>0</v>
      </c>
      <c r="AB75" s="30" t="n">
        <f aca="false">IF(AB5=1,Funding!$B$16,0)</f>
        <v>0</v>
      </c>
      <c r="AC75" s="30" t="n">
        <f aca="false">IF(AC5=1,Funding!$B$16,0)</f>
        <v>0</v>
      </c>
      <c r="AD75" s="30" t="n">
        <f aca="false">IF(AD5=1,Funding!$B$16,0)</f>
        <v>0</v>
      </c>
      <c r="AE75" s="30" t="n">
        <f aca="false">IF(AE5=1,Funding!$B$16,0)</f>
        <v>0</v>
      </c>
      <c r="AF75" s="30" t="n">
        <f aca="false">IF(AF5=1,Funding!$B$16,0)</f>
        <v>0</v>
      </c>
      <c r="AG75" s="30" t="n">
        <f aca="false">IF(AG5=1,Funding!$B$16,0)</f>
        <v>0</v>
      </c>
      <c r="AH75" s="30" t="n">
        <f aca="false">IF(AH5=1,Funding!$B$16,0)</f>
        <v>0</v>
      </c>
      <c r="AI75" s="30" t="n">
        <f aca="false">IF(AI5=1,Funding!$B$16,0)</f>
        <v>0</v>
      </c>
      <c r="AJ75" s="30" t="n">
        <f aca="false">IF(AJ5=1,Funding!$B$16,0)</f>
        <v>0</v>
      </c>
      <c r="AK75" s="30" t="n">
        <f aca="false">IF(AK5=1,Funding!$B$16,0)</f>
        <v>0</v>
      </c>
    </row>
    <row r="76" customFormat="false" ht="15" hidden="false" customHeight="true" outlineLevel="0" collapsed="false">
      <c r="A76" s="25" t="s">
        <v>309</v>
      </c>
      <c r="B76" s="30" t="n">
        <f aca="false">IF(B5=1,Inputs!$B$12,0)</f>
        <v>25000</v>
      </c>
      <c r="C76" s="30" t="n">
        <f aca="false">IF(C5=1,Inputs!$B$12,0)</f>
        <v>0</v>
      </c>
      <c r="D76" s="30" t="n">
        <f aca="false">IF(D5=1,Inputs!$B$12,0)</f>
        <v>0</v>
      </c>
      <c r="E76" s="30" t="n">
        <f aca="false">IF(E5=1,Inputs!$B$12,0)</f>
        <v>0</v>
      </c>
      <c r="F76" s="30" t="n">
        <f aca="false">IF(F5=1,Inputs!$B$12,0)</f>
        <v>0</v>
      </c>
      <c r="G76" s="30" t="n">
        <f aca="false">IF(G5=1,Inputs!$B$12,0)</f>
        <v>0</v>
      </c>
      <c r="H76" s="30" t="n">
        <f aca="false">IF(H5=1,Inputs!$B$12,0)</f>
        <v>0</v>
      </c>
      <c r="I76" s="30" t="n">
        <f aca="false">IF(I5=1,Inputs!$B$12,0)</f>
        <v>0</v>
      </c>
      <c r="J76" s="30" t="n">
        <f aca="false">IF(J5=1,Inputs!$B$12,0)</f>
        <v>0</v>
      </c>
      <c r="K76" s="30" t="n">
        <f aca="false">IF(K5=1,Inputs!$B$12,0)</f>
        <v>0</v>
      </c>
      <c r="L76" s="30" t="n">
        <f aca="false">IF(L5=1,Inputs!$B$12,0)</f>
        <v>0</v>
      </c>
      <c r="M76" s="30" t="n">
        <f aca="false">IF(M5=1,Inputs!$B$12,0)</f>
        <v>0</v>
      </c>
      <c r="N76" s="30" t="n">
        <f aca="false">IF(N5=1,Inputs!$B$12,0)</f>
        <v>0</v>
      </c>
      <c r="O76" s="30" t="n">
        <f aca="false">IF(O5=1,Inputs!$B$12,0)</f>
        <v>0</v>
      </c>
      <c r="P76" s="30" t="n">
        <f aca="false">IF(P5=1,Inputs!$B$12,0)</f>
        <v>0</v>
      </c>
      <c r="Q76" s="30" t="n">
        <f aca="false">IF(Q5=1,Inputs!$B$12,0)</f>
        <v>0</v>
      </c>
      <c r="R76" s="30" t="n">
        <f aca="false">IF(R5=1,Inputs!$B$12,0)</f>
        <v>0</v>
      </c>
      <c r="S76" s="30" t="n">
        <f aca="false">IF(S5=1,Inputs!$B$12,0)</f>
        <v>0</v>
      </c>
      <c r="T76" s="30" t="n">
        <f aca="false">IF(T5=1,Inputs!$B$12,0)</f>
        <v>0</v>
      </c>
      <c r="U76" s="30" t="n">
        <f aca="false">IF(U5=1,Inputs!$B$12,0)</f>
        <v>0</v>
      </c>
      <c r="V76" s="30" t="n">
        <f aca="false">IF(V5=1,Inputs!$B$12,0)</f>
        <v>0</v>
      </c>
      <c r="W76" s="30" t="n">
        <f aca="false">IF(W5=1,Inputs!$B$12,0)</f>
        <v>0</v>
      </c>
      <c r="X76" s="30" t="n">
        <f aca="false">IF(X5=1,Inputs!$B$12,0)</f>
        <v>0</v>
      </c>
      <c r="Y76" s="30" t="n">
        <f aca="false">IF(Y5=1,Inputs!$B$12,0)</f>
        <v>0</v>
      </c>
      <c r="Z76" s="30" t="n">
        <f aca="false">IF(Z5=1,Inputs!$B$12,0)</f>
        <v>0</v>
      </c>
      <c r="AA76" s="30" t="n">
        <f aca="false">IF(AA5=1,Inputs!$B$12,0)</f>
        <v>0</v>
      </c>
      <c r="AB76" s="30" t="n">
        <f aca="false">IF(AB5=1,Inputs!$B$12,0)</f>
        <v>0</v>
      </c>
      <c r="AC76" s="30" t="n">
        <f aca="false">IF(AC5=1,Inputs!$B$12,0)</f>
        <v>0</v>
      </c>
      <c r="AD76" s="30" t="n">
        <f aca="false">IF(AD5=1,Inputs!$B$12,0)</f>
        <v>0</v>
      </c>
      <c r="AE76" s="30" t="n">
        <f aca="false">IF(AE5=1,Inputs!$B$12,0)</f>
        <v>0</v>
      </c>
      <c r="AF76" s="30" t="n">
        <f aca="false">IF(AF5=1,Inputs!$B$12,0)</f>
        <v>0</v>
      </c>
      <c r="AG76" s="30" t="n">
        <f aca="false">IF(AG5=1,Inputs!$B$12,0)</f>
        <v>0</v>
      </c>
      <c r="AH76" s="30" t="n">
        <f aca="false">IF(AH5=1,Inputs!$B$12,0)</f>
        <v>0</v>
      </c>
      <c r="AI76" s="30" t="n">
        <f aca="false">IF(AI5=1,Inputs!$B$12,0)</f>
        <v>0</v>
      </c>
      <c r="AJ76" s="30" t="n">
        <f aca="false">IF(AJ5=1,Inputs!$B$12,0)</f>
        <v>0</v>
      </c>
      <c r="AK76" s="30" t="n">
        <f aca="false">IF(AK5=1,Inputs!$B$12,0)</f>
        <v>0</v>
      </c>
    </row>
    <row r="77" customFormat="false" ht="15" hidden="false" customHeight="true" outlineLevel="0" collapsed="false">
      <c r="A77" s="23" t="s">
        <v>310</v>
      </c>
      <c r="B77" s="31" t="n">
        <f aca="false">B74+SUM($B75:B75)-SUM($B76:B76)</f>
        <v>1301000</v>
      </c>
      <c r="C77" s="31" t="n">
        <f aca="false">C74+SUM($B75:C75)-SUM($B76:C76)</f>
        <v>1247832</v>
      </c>
      <c r="D77" s="31" t="n">
        <f aca="false">D74+SUM($B75:D75)-SUM($B76:D76)</f>
        <v>1200306</v>
      </c>
      <c r="E77" s="31" t="n">
        <f aca="false">E74+SUM($B75:E75)-SUM($B76:E76)</f>
        <v>1153417.007696</v>
      </c>
      <c r="F77" s="31" t="n">
        <f aca="false">F74+SUM($B75:F75)-SUM($B76:F76)</f>
        <v>1121516.65992608</v>
      </c>
      <c r="G77" s="31" t="n">
        <f aca="false">G74+SUM($B75:G75)-SUM($B76:G76)</f>
        <v>1081347.07426794</v>
      </c>
      <c r="H77" s="31" t="n">
        <f aca="false">H74+SUM($B75:H75)-SUM($B76:H76)</f>
        <v>1055957.93431792</v>
      </c>
      <c r="I77" s="31" t="n">
        <f aca="false">I74+SUM($B75:I75)-SUM($B76:I76)</f>
        <v>1022534.55017058</v>
      </c>
      <c r="J77" s="31" t="n">
        <f aca="false">J74+SUM($B75:J75)-SUM($B76:J76)</f>
        <v>1003544.96029243</v>
      </c>
      <c r="K77" s="31" t="n">
        <f aca="false">K74+SUM($B75:K75)-SUM($B76:K76)</f>
        <v>976457.130716251</v>
      </c>
      <c r="L77" s="31" t="n">
        <f aca="false">L74+SUM($B75:L75)-SUM($B76:L76)</f>
        <v>963739.739863558</v>
      </c>
      <c r="M77" s="31" t="n">
        <f aca="false">M74+SUM($B75:M75)-SUM($B76:M76)</f>
        <v>942861.387322567</v>
      </c>
      <c r="N77" s="31" t="n">
        <f aca="false">N74+SUM($B75:N75)-SUM($B76:N76)</f>
        <v>926291.378734717</v>
      </c>
      <c r="O77" s="31" t="n">
        <f aca="false">O74+SUM($B75:O75)-SUM($B76:O76)</f>
        <v>909330.93463592</v>
      </c>
      <c r="P77" s="31" t="n">
        <f aca="false">P74+SUM($B75:P75)-SUM($B76:P76)</f>
        <v>906427.97540584</v>
      </c>
      <c r="Q77" s="31" t="n">
        <f aca="false">Q74+SUM($B75:Q75)-SUM($B76:Q76)</f>
        <v>898402.893491456</v>
      </c>
      <c r="R77" s="31" t="n">
        <f aca="false">R74+SUM($B75:R75)-SUM($B76:R76)</f>
        <v>900371.729671008</v>
      </c>
      <c r="S77" s="31" t="n">
        <f aca="false">S74+SUM($B75:S75)-SUM($B76:S76)</f>
        <v>894078.545818259</v>
      </c>
      <c r="T77" s="31" t="n">
        <f aca="false">T74+SUM($B75:T75)-SUM($B76:T76)</f>
        <v>898027.57153474</v>
      </c>
      <c r="U77" s="31" t="n">
        <f aca="false">U74+SUM($B75:U75)-SUM($B76:U76)</f>
        <v>893431.70501389</v>
      </c>
      <c r="V77" s="31" t="n">
        <f aca="false">V74+SUM($B75:V75)-SUM($B76:V76)</f>
        <v>906861.480177045</v>
      </c>
      <c r="W77" s="31" t="n">
        <f aca="false">W74+SUM($B75:W75)-SUM($B76:W76)</f>
        <v>909671.555608403</v>
      </c>
      <c r="X77" s="31" t="n">
        <f aca="false">X74+SUM($B75:X75)-SUM($B76:X76)</f>
        <v>922433.213304245</v>
      </c>
      <c r="Y77" s="31" t="n">
        <f aca="false">Y74+SUM($B75:Y75)-SUM($B76:Y76)</f>
        <v>926501.852442962</v>
      </c>
      <c r="Z77" s="31" t="n">
        <f aca="false">Z74+SUM($B75:Z75)-SUM($B76:Z76)</f>
        <v>948449.48820909</v>
      </c>
      <c r="AA77" s="31" t="n">
        <f aca="false">AA74+SUM($B75:AA75)-SUM($B76:AA76)</f>
        <v>965479.43313739</v>
      </c>
      <c r="AB77" s="31" t="n">
        <f aca="false">AB74+SUM($B75:AB75)-SUM($B76:AB76)</f>
        <v>998010.071136789</v>
      </c>
      <c r="AC77" s="31" t="n">
        <f aca="false">AC74+SUM($B75:AC75)-SUM($B76:AC76)</f>
        <v>1020073.36548261</v>
      </c>
      <c r="AD77" s="31" t="n">
        <f aca="false">AD74+SUM($B75:AD75)-SUM($B76:AD76)</f>
        <v>1070388.92857448</v>
      </c>
      <c r="AE77" s="31" t="n">
        <f aca="false">AE74+SUM($B75:AE75)-SUM($B76:AE76)</f>
        <v>1093925.22417685</v>
      </c>
      <c r="AF77" s="31" t="n">
        <f aca="false">AF74+SUM($B75:AF75)-SUM($B76:AF76)</f>
        <v>1137299.60994031</v>
      </c>
      <c r="AG77" s="31" t="n">
        <f aca="false">AG74+SUM($B75:AG75)-SUM($B76:AG76)</f>
        <v>1177136.53867182</v>
      </c>
      <c r="AH77" s="31" t="n">
        <f aca="false">AH74+SUM($B75:AH75)-SUM($B76:AH76)</f>
        <v>1207921.63286174</v>
      </c>
      <c r="AI77" s="31" t="n">
        <f aca="false">AI74+SUM($B75:AI75)-SUM($B76:AI76)</f>
        <v>1254332.60011657</v>
      </c>
      <c r="AJ77" s="31" t="n">
        <f aca="false">AJ74+SUM($B75:AJ75)-SUM($B76:AJ76)</f>
        <v>1296170.80217425</v>
      </c>
      <c r="AK77" s="31" t="n">
        <f aca="false">AK74+SUM($B75:AK75)-SUM($B76:AK76)</f>
        <v>1338114.9567954</v>
      </c>
    </row>
    <row r="78" customFormat="false" ht="15" hidden="false" customHeight="true" outlineLevel="0" collapsed="false">
      <c r="A78" s="23" t="s">
        <v>311</v>
      </c>
      <c r="B78" s="31" t="n">
        <f aca="false">Inputs!$B$10*B60</f>
        <v>177000</v>
      </c>
      <c r="C78" s="31" t="n">
        <f aca="false">Inputs!$B$10*C60</f>
        <v>177182.25</v>
      </c>
      <c r="D78" s="31" t="n">
        <f aca="false">Inputs!$B$10*D60</f>
        <v>177934.5</v>
      </c>
      <c r="E78" s="31" t="n">
        <f aca="false">Inputs!$B$10*E60</f>
        <v>179670.7002405</v>
      </c>
      <c r="F78" s="31" t="n">
        <f aca="false">Inputs!$B$10*F60</f>
        <v>181826.77150719</v>
      </c>
      <c r="G78" s="31" t="n">
        <f aca="false">Inputs!$B$10*G60</f>
        <v>183244.859608808</v>
      </c>
      <c r="H78" s="31" t="n">
        <f aca="false">Inputs!$B$10*H60</f>
        <v>185365.189281815</v>
      </c>
      <c r="I78" s="31" t="n">
        <f aca="false">Inputs!$B$10*I60</f>
        <v>186747.893205687</v>
      </c>
      <c r="J78" s="31" t="n">
        <f aca="false">Inputs!$B$10*J60</f>
        <v>188833.192542725</v>
      </c>
      <c r="K78" s="31" t="n">
        <f aca="false">Inputs!$B$10*K60</f>
        <v>190181.216433988</v>
      </c>
      <c r="L78" s="31" t="n">
        <f aca="false">Inputs!$B$10*L60</f>
        <v>192232.182538743</v>
      </c>
      <c r="M78" s="31" t="n">
        <f aca="false">Inputs!$B$10*M60</f>
        <v>193546.216530045</v>
      </c>
      <c r="N78" s="31" t="n">
        <f aca="false">Inputs!$B$10*N60</f>
        <v>219563.53263384</v>
      </c>
      <c r="O78" s="31" t="n">
        <f aca="false">Inputs!$B$10*O60</f>
        <v>221026.503124192</v>
      </c>
      <c r="P78" s="31" t="n">
        <f aca="false">Inputs!$B$10*P60</f>
        <v>223580.838862045</v>
      </c>
      <c r="Q78" s="31" t="n">
        <f aca="false">Inputs!$B$10*Q60</f>
        <v>226177.359030614</v>
      </c>
      <c r="R78" s="31" t="n">
        <f aca="false">Inputs!$B$10*R60</f>
        <v>253324.741737998</v>
      </c>
      <c r="S78" s="31" t="n">
        <f aca="false">Inputs!$B$10*S60</f>
        <v>255724.228165903</v>
      </c>
      <c r="T78" s="31" t="n">
        <f aca="false">Inputs!$B$10*T60</f>
        <v>282816.142181934</v>
      </c>
      <c r="U78" s="31" t="n">
        <f aca="false">Inputs!$B$10*U60</f>
        <v>285160.7146054</v>
      </c>
      <c r="V78" s="31" t="n">
        <f aca="false">Inputs!$B$10*V60</f>
        <v>288198.263757036</v>
      </c>
      <c r="W78" s="31" t="n">
        <f aca="false">Inputs!$B$10*W60</f>
        <v>290489.01496475</v>
      </c>
      <c r="X78" s="31" t="n">
        <f aca="false">Inputs!$B$10*X60</f>
        <v>317473.281112793</v>
      </c>
      <c r="Y78" s="31" t="n">
        <f aca="false">Inputs!$B$10*Y60</f>
        <v>319711.28214695</v>
      </c>
      <c r="Z78" s="31" t="n">
        <f aca="false">Inputs!$B$10*Z60</f>
        <v>322643.32562317</v>
      </c>
      <c r="AA78" s="31" t="n">
        <f aca="false">Inputs!$B$10*AA60</f>
        <v>325011.876212224</v>
      </c>
      <c r="AB78" s="31" t="n">
        <f aca="false">Inputs!$B$10*AB60</f>
        <v>328462.736247792</v>
      </c>
      <c r="AC78" s="31" t="n">
        <f aca="false">Inputs!$B$10*AC60</f>
        <v>331804.474715408</v>
      </c>
      <c r="AD78" s="31" t="n">
        <f aca="false">Inputs!$B$10*AD60</f>
        <v>335972.881642673</v>
      </c>
      <c r="AE78" s="31" t="n">
        <f aca="false">Inputs!$B$10*AE60</f>
        <v>338740.173631449</v>
      </c>
      <c r="AF78" s="31" t="n">
        <f aca="false">Inputs!$B$10*AF60</f>
        <v>342670.802873919</v>
      </c>
      <c r="AG78" s="31" t="n">
        <f aca="false">Inputs!$B$10*AG60</f>
        <v>345328.70713906</v>
      </c>
      <c r="AH78" s="31" t="n">
        <f aca="false">Inputs!$B$10*AH60</f>
        <v>347923.331180955</v>
      </c>
      <c r="AI78" s="31" t="n">
        <f aca="false">Inputs!$B$10*AI60</f>
        <v>350463.29148243</v>
      </c>
      <c r="AJ78" s="31" t="n">
        <f aca="false">Inputs!$B$10*AJ60</f>
        <v>351889.982315391</v>
      </c>
      <c r="AK78" s="31" t="n">
        <f aca="false">Inputs!$B$10*AK60</f>
        <v>353447.955059427</v>
      </c>
    </row>
    <row r="79" customFormat="false" ht="15" hidden="false" customHeight="true" outlineLevel="0" collapsed="false">
      <c r="A79" s="23" t="s">
        <v>312</v>
      </c>
      <c r="B79" s="31" t="n">
        <f aca="false">MAX(0,MIN(B73-SUM($B76:B76), B77-B78-B66))</f>
        <v>0</v>
      </c>
      <c r="C79" s="31" t="n">
        <f aca="false">MAX(0,MIN(C73-SUM($B76:C76), C77-C78-C66))</f>
        <v>0</v>
      </c>
      <c r="D79" s="31" t="n">
        <f aca="false">MAX(0,MIN(D73-SUM($B76:D76), D77-D78-D66))</f>
        <v>0</v>
      </c>
      <c r="E79" s="31" t="n">
        <f aca="false">MAX(0,MIN(E73-SUM($B76:E76), E77-E78-E66))</f>
        <v>0</v>
      </c>
      <c r="F79" s="31" t="n">
        <f aca="false">MAX(0,MIN(F73-SUM($B76:F76), F77-F78-F66))</f>
        <v>0</v>
      </c>
      <c r="G79" s="31" t="n">
        <f aca="false">MAX(0,MIN(G73-SUM($B76:G76), G77-G78-G66))</f>
        <v>0</v>
      </c>
      <c r="H79" s="31" t="n">
        <f aca="false">MAX(0,MIN(H73-SUM($B76:H76), H77-H78-H66))</f>
        <v>0</v>
      </c>
      <c r="I79" s="31" t="n">
        <f aca="false">MAX(0,MIN(I73-SUM($B76:I76), I77-I78-I66))</f>
        <v>0</v>
      </c>
      <c r="J79" s="31" t="n">
        <f aca="false">MAX(0,MIN(J73-SUM($B76:J76), J77-J78-J66))</f>
        <v>0</v>
      </c>
      <c r="K79" s="31" t="n">
        <f aca="false">MAX(0,MIN(K73-SUM($B76:K76), K77-K78-K66))</f>
        <v>0</v>
      </c>
      <c r="L79" s="31" t="n">
        <f aca="false">MAX(0,MIN(L73-SUM($B76:L76), L77-L78-L66))</f>
        <v>0</v>
      </c>
      <c r="M79" s="31" t="n">
        <f aca="false">MAX(0,MIN(M73-SUM($B76:M76), M77-M78-M66))</f>
        <v>0</v>
      </c>
      <c r="N79" s="31" t="n">
        <f aca="false">MAX(0,MIN(N73-SUM($B76:N76), N77-N78-N66))</f>
        <v>0</v>
      </c>
      <c r="O79" s="31" t="n">
        <f aca="false">MAX(0,MIN(O73-SUM($B76:O76), O77-O78-O66))</f>
        <v>0</v>
      </c>
      <c r="P79" s="31" t="n">
        <f aca="false">MAX(0,MIN(P73-SUM($B76:P76), P77-P78-P66))</f>
        <v>0</v>
      </c>
      <c r="Q79" s="31" t="n">
        <f aca="false">MAX(0,MIN(Q73-SUM($B76:Q76), Q77-Q78-Q66))</f>
        <v>0</v>
      </c>
      <c r="R79" s="31" t="n">
        <f aca="false">MAX(0,MIN(R73-SUM($B76:R76), R77-R78-R66))</f>
        <v>0</v>
      </c>
      <c r="S79" s="31" t="n">
        <f aca="false">MAX(0,MIN(S73-SUM($B76:S76), S77-S78-S66))</f>
        <v>0</v>
      </c>
      <c r="T79" s="31" t="n">
        <f aca="false">MAX(0,MIN(T73-SUM($B76:T76), T77-T78-T66))</f>
        <v>0</v>
      </c>
      <c r="U79" s="31" t="n">
        <f aca="false">MAX(0,MIN(U73-SUM($B76:U76), U77-U78-U66))</f>
        <v>0</v>
      </c>
      <c r="V79" s="31" t="n">
        <f aca="false">MAX(0,MIN(V73-SUM($B76:V76), V77-V78-V66))</f>
        <v>0</v>
      </c>
      <c r="W79" s="31" t="n">
        <f aca="false">MAX(0,MIN(W73-SUM($B76:W76), W77-W78-W66))</f>
        <v>0</v>
      </c>
      <c r="X79" s="31" t="n">
        <f aca="false">MAX(0,MIN(X73-SUM($B76:X76), X77-X78-X66))</f>
        <v>0</v>
      </c>
      <c r="Y79" s="31" t="n">
        <f aca="false">MAX(0,MIN(Y73-SUM($B76:Y76), Y77-Y78-Y66))</f>
        <v>0</v>
      </c>
      <c r="Z79" s="31" t="n">
        <f aca="false">MAX(0,MIN(Z73-SUM($B76:Z76), Z77-Z78-Z66))</f>
        <v>0</v>
      </c>
      <c r="AA79" s="31" t="n">
        <f aca="false">MAX(0,MIN(AA73-SUM($B76:AA76), AA77-AA78-AA66))</f>
        <v>0</v>
      </c>
      <c r="AB79" s="31" t="n">
        <f aca="false">MAX(0,MIN(AB73-SUM($B76:AB76), AB77-AB78-AB66))</f>
        <v>0</v>
      </c>
      <c r="AC79" s="31" t="n">
        <f aca="false">MAX(0,MIN(AC73-SUM($B76:AC76), AC77-AC78-AC66))</f>
        <v>0</v>
      </c>
      <c r="AD79" s="31" t="n">
        <f aca="false">MAX(0,MIN(AD73-SUM($B76:AD76), AD77-AD78-AD66))</f>
        <v>0</v>
      </c>
      <c r="AE79" s="31" t="n">
        <f aca="false">MAX(0,MIN(AE73-SUM($B76:AE76), AE77-AE78-AE66))</f>
        <v>0</v>
      </c>
      <c r="AF79" s="31" t="n">
        <f aca="false">MAX(0,MIN(AF73-SUM($B76:AF76), AF77-AF78-AF66))</f>
        <v>0</v>
      </c>
      <c r="AG79" s="31" t="n">
        <f aca="false">MAX(0,MIN(AG73-SUM($B76:AG76), AG77-AG78-AG66))</f>
        <v>0</v>
      </c>
      <c r="AH79" s="31" t="n">
        <f aca="false">MAX(0,MIN(AH73-SUM($B76:AH76), AH77-AH78-AH66))</f>
        <v>0</v>
      </c>
      <c r="AI79" s="31" t="n">
        <f aca="false">MAX(0,MIN(AI73-SUM($B76:AI76), AI77-AI78-AI66))</f>
        <v>0</v>
      </c>
      <c r="AJ79" s="31" t="n">
        <f aca="false">MAX(0,MIN(AJ73-SUM($B76:AJ76), AJ77-AJ78-AJ66))</f>
        <v>0</v>
      </c>
      <c r="AK79" s="31" t="n">
        <f aca="false">MAX(0,MIN(AK73-SUM($B76:AK76), AK77-AK78-AK66))</f>
        <v>0</v>
      </c>
    </row>
    <row r="80" customFormat="false" ht="15" hidden="false" customHeight="true" outlineLevel="0" collapsed="false">
      <c r="A80" s="25" t="s">
        <v>313</v>
      </c>
      <c r="B80" s="30" t="n">
        <f aca="false">0</f>
        <v>0</v>
      </c>
      <c r="C80" s="30" t="n">
        <f aca="false">0</f>
        <v>0</v>
      </c>
      <c r="D80" s="30" t="n">
        <f aca="false">0</f>
        <v>0</v>
      </c>
      <c r="E80" s="30" t="n">
        <f aca="false">0</f>
        <v>0</v>
      </c>
      <c r="F80" s="30" t="n">
        <f aca="false">0</f>
        <v>0</v>
      </c>
      <c r="G80" s="30" t="n">
        <f aca="false">0</f>
        <v>0</v>
      </c>
      <c r="H80" s="30" t="n">
        <f aca="false">0</f>
        <v>0</v>
      </c>
      <c r="I80" s="30" t="n">
        <f aca="false">0</f>
        <v>0</v>
      </c>
      <c r="J80" s="30" t="n">
        <f aca="false">0</f>
        <v>0</v>
      </c>
      <c r="K80" s="30" t="n">
        <f aca="false">0</f>
        <v>0</v>
      </c>
      <c r="L80" s="30" t="n">
        <f aca="false">0</f>
        <v>0</v>
      </c>
      <c r="M80" s="30" t="n">
        <f aca="false">0</f>
        <v>0</v>
      </c>
      <c r="N80" s="30" t="n">
        <f aca="false">0</f>
        <v>0</v>
      </c>
      <c r="O80" s="30" t="n">
        <f aca="false">0</f>
        <v>0</v>
      </c>
      <c r="P80" s="30" t="n">
        <f aca="false">0</f>
        <v>0</v>
      </c>
      <c r="Q80" s="30" t="n">
        <f aca="false">0</f>
        <v>0</v>
      </c>
      <c r="R80" s="30" t="n">
        <f aca="false">0</f>
        <v>0</v>
      </c>
      <c r="S80" s="30" t="n">
        <f aca="false">0</f>
        <v>0</v>
      </c>
      <c r="T80" s="30" t="n">
        <f aca="false">0</f>
        <v>0</v>
      </c>
      <c r="U80" s="30" t="n">
        <f aca="false">0</f>
        <v>0</v>
      </c>
      <c r="V80" s="30" t="n">
        <f aca="false">0</f>
        <v>0</v>
      </c>
      <c r="W80" s="30" t="n">
        <f aca="false">0</f>
        <v>0</v>
      </c>
      <c r="X80" s="30" t="n">
        <f aca="false">0</f>
        <v>0</v>
      </c>
      <c r="Y80" s="30" t="n">
        <f aca="false">0</f>
        <v>0</v>
      </c>
      <c r="Z80" s="30" t="n">
        <f aca="false">0</f>
        <v>0</v>
      </c>
      <c r="AA80" s="30" t="n">
        <f aca="false">0</f>
        <v>0</v>
      </c>
      <c r="AB80" s="30" t="n">
        <f aca="false">0</f>
        <v>0</v>
      </c>
      <c r="AC80" s="30" t="n">
        <f aca="false">0</f>
        <v>0</v>
      </c>
      <c r="AD80" s="30" t="n">
        <f aca="false">0</f>
        <v>0</v>
      </c>
      <c r="AE80" s="30" t="n">
        <f aca="false">0</f>
        <v>0</v>
      </c>
      <c r="AF80" s="30" t="n">
        <f aca="false">0</f>
        <v>0</v>
      </c>
      <c r="AG80" s="30" t="n">
        <f aca="false">0</f>
        <v>0</v>
      </c>
      <c r="AH80" s="30" t="n">
        <f aca="false">0</f>
        <v>0</v>
      </c>
      <c r="AI80" s="30" t="n">
        <f aca="false">0</f>
        <v>0</v>
      </c>
      <c r="AJ80" s="30" t="n">
        <f aca="false">0</f>
        <v>0</v>
      </c>
      <c r="AK80" s="30" t="n">
        <f aca="false">0</f>
        <v>0</v>
      </c>
    </row>
    <row r="81" customFormat="false" ht="15" hidden="false" customHeight="true" outlineLevel="0" collapsed="false">
      <c r="A81" s="25" t="s">
        <v>314</v>
      </c>
      <c r="B81" s="30" t="n">
        <f aca="false">MAX(0,B33-B27)</f>
        <v>0</v>
      </c>
      <c r="C81" s="30" t="n">
        <f aca="false">MAX(0,C33-C27)</f>
        <v>0</v>
      </c>
      <c r="D81" s="30" t="n">
        <f aca="false">MAX(0,D33-D27)</f>
        <v>0</v>
      </c>
      <c r="E81" s="30" t="n">
        <f aca="false">MAX(0,E33-E27)</f>
        <v>0</v>
      </c>
      <c r="F81" s="30" t="n">
        <f aca="false">MAX(0,F33-F27)</f>
        <v>0</v>
      </c>
      <c r="G81" s="30" t="n">
        <f aca="false">MAX(0,G33-G27)</f>
        <v>0</v>
      </c>
      <c r="H81" s="30" t="n">
        <f aca="false">MAX(0,H33-H27)</f>
        <v>0</v>
      </c>
      <c r="I81" s="30" t="n">
        <f aca="false">MAX(0,I33-I27)</f>
        <v>0</v>
      </c>
      <c r="J81" s="30" t="n">
        <f aca="false">MAX(0,J33-J27)</f>
        <v>0</v>
      </c>
      <c r="K81" s="30" t="n">
        <f aca="false">MAX(0,K33-K27)</f>
        <v>0</v>
      </c>
      <c r="L81" s="30" t="n">
        <f aca="false">MAX(0,L33-L27)</f>
        <v>0</v>
      </c>
      <c r="M81" s="30" t="n">
        <f aca="false">MAX(0,M33-M27)</f>
        <v>0</v>
      </c>
      <c r="N81" s="30" t="n">
        <f aca="false">MAX(0,N33-N27)</f>
        <v>0</v>
      </c>
      <c r="O81" s="30" t="n">
        <f aca="false">MAX(0,O33-O27)</f>
        <v>0</v>
      </c>
      <c r="P81" s="30" t="n">
        <f aca="false">MAX(0,P33-P27)</f>
        <v>0</v>
      </c>
      <c r="Q81" s="30" t="n">
        <f aca="false">MAX(0,Q33-Q27)</f>
        <v>0</v>
      </c>
      <c r="R81" s="30" t="n">
        <f aca="false">MAX(0,R33-R27)</f>
        <v>0</v>
      </c>
      <c r="S81" s="30" t="n">
        <f aca="false">MAX(0,S33-S27)</f>
        <v>0</v>
      </c>
      <c r="T81" s="30" t="n">
        <f aca="false">MAX(0,T33-T27)</f>
        <v>0</v>
      </c>
      <c r="U81" s="30" t="n">
        <f aca="false">MAX(0,U33-U27)</f>
        <v>0</v>
      </c>
      <c r="V81" s="30" t="n">
        <f aca="false">MAX(0,V33-V27)</f>
        <v>0</v>
      </c>
      <c r="W81" s="30" t="n">
        <f aca="false">MAX(0,W33-W27)</f>
        <v>0</v>
      </c>
      <c r="X81" s="30" t="n">
        <f aca="false">MAX(0,X33-X27)</f>
        <v>0</v>
      </c>
      <c r="Y81" s="30" t="n">
        <f aca="false">MAX(0,Y33-Y27)</f>
        <v>0</v>
      </c>
      <c r="Z81" s="30" t="n">
        <f aca="false">MAX(0,Z33-Z27)</f>
        <v>0</v>
      </c>
      <c r="AA81" s="30" t="n">
        <f aca="false">MAX(0,AA33-AA27)</f>
        <v>0</v>
      </c>
      <c r="AB81" s="30" t="n">
        <f aca="false">MAX(0,AB33-AB27)</f>
        <v>0</v>
      </c>
      <c r="AC81" s="30" t="n">
        <f aca="false">MAX(0,AC33-AC27)</f>
        <v>0</v>
      </c>
      <c r="AD81" s="30" t="n">
        <f aca="false">MAX(0,AD33-AD27)</f>
        <v>0</v>
      </c>
      <c r="AE81" s="30" t="n">
        <f aca="false">MAX(0,AE33-AE27)</f>
        <v>0</v>
      </c>
      <c r="AF81" s="30" t="n">
        <f aca="false">MAX(0,AF33-AF27)</f>
        <v>0</v>
      </c>
      <c r="AG81" s="30" t="n">
        <f aca="false">MAX(0,AG33-AG27)</f>
        <v>0</v>
      </c>
      <c r="AH81" s="30" t="n">
        <f aca="false">MAX(0,AH33-AH27)</f>
        <v>0</v>
      </c>
      <c r="AI81" s="30" t="n">
        <f aca="false">MAX(0,AI33-AI27)</f>
        <v>0</v>
      </c>
      <c r="AJ81" s="30" t="n">
        <f aca="false">MAX(0,AJ33-AJ27)</f>
        <v>0</v>
      </c>
      <c r="AK81" s="30" t="n">
        <f aca="false">MAX(0,AK33-AK27)</f>
        <v>0</v>
      </c>
    </row>
    <row r="82" customFormat="false" ht="15" hidden="false" customHeight="true" outlineLevel="0" collapsed="false">
      <c r="A82" s="25" t="s">
        <v>315</v>
      </c>
      <c r="B82" s="30" t="n">
        <f aca="false">B77-(Inputs!$B$6+B72+B75-B76)</f>
        <v>0</v>
      </c>
      <c r="C82" s="30" t="n">
        <f aca="false">C77-(B77+C72+C75-C76)</f>
        <v>0</v>
      </c>
      <c r="D82" s="30" t="n">
        <f aca="false">D77-(C77+D72+D75-D76)</f>
        <v>0</v>
      </c>
      <c r="E82" s="30" t="n">
        <f aca="false">E77-(D77+E72+E75-E76)</f>
        <v>0</v>
      </c>
      <c r="F82" s="30" t="n">
        <f aca="false">F77-(E77+F72+F75-F76)</f>
        <v>0</v>
      </c>
      <c r="G82" s="30" t="n">
        <f aca="false">G77-(F77+G72+G75-G76)</f>
        <v>0</v>
      </c>
      <c r="H82" s="30" t="n">
        <f aca="false">H77-(G77+H72+H75-H76)</f>
        <v>0</v>
      </c>
      <c r="I82" s="30" t="n">
        <f aca="false">I77-(H77+I72+I75-I76)</f>
        <v>0</v>
      </c>
      <c r="J82" s="30" t="n">
        <f aca="false">J77-(I77+J72+J75-J76)</f>
        <v>0</v>
      </c>
      <c r="K82" s="30" t="n">
        <f aca="false">K77-(J77+K72+K75-K76)</f>
        <v>0</v>
      </c>
      <c r="L82" s="30" t="n">
        <f aca="false">L77-(K77+L72+L75-L76)</f>
        <v>0</v>
      </c>
      <c r="M82" s="30" t="n">
        <f aca="false">M77-(L77+M72+M75-M76)</f>
        <v>0</v>
      </c>
      <c r="N82" s="30" t="n">
        <f aca="false">N77-(M77+N72+N75-N76)</f>
        <v>0</v>
      </c>
      <c r="O82" s="30" t="n">
        <f aca="false">O77-(N77+O72+O75-O76)</f>
        <v>0</v>
      </c>
      <c r="P82" s="30" t="n">
        <f aca="false">P77-(O77+P72+P75-P76)</f>
        <v>0</v>
      </c>
      <c r="Q82" s="30" t="n">
        <f aca="false">Q77-(P77+Q72+Q75-Q76)</f>
        <v>0</v>
      </c>
      <c r="R82" s="30" t="n">
        <f aca="false">R77-(Q77+R72+R75-R76)</f>
        <v>0</v>
      </c>
      <c r="S82" s="30" t="n">
        <f aca="false">S77-(R77+S72+S75-S76)</f>
        <v>0</v>
      </c>
      <c r="T82" s="30" t="n">
        <f aca="false">T77-(S77+T72+T75-T76)</f>
        <v>0</v>
      </c>
      <c r="U82" s="30" t="n">
        <f aca="false">U77-(T77+U72+U75-U76)</f>
        <v>0</v>
      </c>
      <c r="V82" s="30" t="n">
        <f aca="false">V77-(U77+V72+V75-V76)</f>
        <v>0</v>
      </c>
      <c r="W82" s="30" t="n">
        <f aca="false">W77-(V77+W72+W75-W76)</f>
        <v>0</v>
      </c>
      <c r="X82" s="30" t="n">
        <f aca="false">X77-(W77+X72+X75-X76)</f>
        <v>0</v>
      </c>
      <c r="Y82" s="30" t="n">
        <f aca="false">Y77-(X77+Y72+Y75-Y76)</f>
        <v>0</v>
      </c>
      <c r="Z82" s="30" t="n">
        <f aca="false">Z77-(Y77+Z72+Z75-Z76)</f>
        <v>0</v>
      </c>
      <c r="AA82" s="30" t="n">
        <f aca="false">AA77-(Z77+AA72+AA75-AA76)</f>
        <v>0</v>
      </c>
      <c r="AB82" s="30" t="n">
        <f aca="false">AB77-(AA77+AB72+AB75-AB76)</f>
        <v>0</v>
      </c>
      <c r="AC82" s="30" t="n">
        <f aca="false">AC77-(AB77+AC72+AC75-AC76)</f>
        <v>0</v>
      </c>
      <c r="AD82" s="30" t="n">
        <f aca="false">AD77-(AC77+AD72+AD75-AD76)</f>
        <v>0</v>
      </c>
      <c r="AE82" s="30" t="n">
        <f aca="false">AE77-(AD77+AE72+AE75-AE76)</f>
        <v>0</v>
      </c>
      <c r="AF82" s="30" t="n">
        <f aca="false">AF77-(AE77+AF72+AF75-AF76)</f>
        <v>0</v>
      </c>
      <c r="AG82" s="30" t="n">
        <f aca="false">AG77-(AF77+AG72+AG75-AG76)</f>
        <v>0</v>
      </c>
      <c r="AH82" s="30" t="n">
        <f aca="false">AH77-(AG77+AH72+AH75-AH76)</f>
        <v>0</v>
      </c>
      <c r="AI82" s="30" t="n">
        <f aca="false">AI77-(AH77+AI72+AI75-AI76)</f>
        <v>0</v>
      </c>
      <c r="AJ82" s="30" t="n">
        <f aca="false">AJ77-(AI77+AJ72+AJ75-AJ76)</f>
        <v>0</v>
      </c>
      <c r="AK82" s="30" t="n">
        <f aca="false">AK77-(AJ77+AK72+AK75-AK76)</f>
        <v>0</v>
      </c>
    </row>
    <row r="83" customFormat="false" ht="15" hidden="false" customHeight="true" outlineLevel="0" collapsed="false">
      <c r="A83" s="25" t="s">
        <v>316</v>
      </c>
      <c r="B83" s="30" t="n">
        <f aca="false">B43-SUM(B39:B42)</f>
        <v>0</v>
      </c>
      <c r="C83" s="30" t="n">
        <f aca="false">C43-SUM(C39:C42)</f>
        <v>0</v>
      </c>
      <c r="D83" s="30" t="n">
        <f aca="false">D43-SUM(D39:D42)</f>
        <v>0</v>
      </c>
      <c r="E83" s="30" t="n">
        <f aca="false">E43-SUM(E39:E42)</f>
        <v>0</v>
      </c>
      <c r="F83" s="30" t="n">
        <f aca="false">F43-SUM(F39:F42)</f>
        <v>0</v>
      </c>
      <c r="G83" s="30" t="n">
        <f aca="false">G43-SUM(G39:G42)</f>
        <v>0</v>
      </c>
      <c r="H83" s="30" t="n">
        <f aca="false">H43-SUM(H39:H42)</f>
        <v>0</v>
      </c>
      <c r="I83" s="30" t="n">
        <f aca="false">I43-SUM(I39:I42)</f>
        <v>0</v>
      </c>
      <c r="J83" s="30" t="n">
        <f aca="false">J43-SUM(J39:J42)</f>
        <v>0</v>
      </c>
      <c r="K83" s="30" t="n">
        <f aca="false">K43-SUM(K39:K42)</f>
        <v>0</v>
      </c>
      <c r="L83" s="30" t="n">
        <f aca="false">L43-SUM(L39:L42)</f>
        <v>0</v>
      </c>
      <c r="M83" s="30" t="n">
        <f aca="false">M43-SUM(M39:M42)</f>
        <v>0</v>
      </c>
      <c r="N83" s="30" t="n">
        <f aca="false">N43-SUM(N39:N42)</f>
        <v>0</v>
      </c>
      <c r="O83" s="30" t="n">
        <f aca="false">O43-SUM(O39:O42)</f>
        <v>0</v>
      </c>
      <c r="P83" s="30" t="n">
        <f aca="false">P43-SUM(P39:P42)</f>
        <v>0</v>
      </c>
      <c r="Q83" s="30" t="n">
        <f aca="false">Q43-SUM(Q39:Q42)</f>
        <v>0</v>
      </c>
      <c r="R83" s="30" t="n">
        <f aca="false">R43-SUM(R39:R42)</f>
        <v>0</v>
      </c>
      <c r="S83" s="30" t="n">
        <f aca="false">S43-SUM(S39:S42)</f>
        <v>0</v>
      </c>
      <c r="T83" s="30" t="n">
        <f aca="false">T43-SUM(T39:T42)</f>
        <v>0</v>
      </c>
      <c r="U83" s="30" t="n">
        <f aca="false">U43-SUM(U39:U42)</f>
        <v>0</v>
      </c>
      <c r="V83" s="30" t="n">
        <f aca="false">V43-SUM(V39:V42)</f>
        <v>0</v>
      </c>
      <c r="W83" s="30" t="n">
        <f aca="false">W43-SUM(W39:W42)</f>
        <v>0</v>
      </c>
      <c r="X83" s="30" t="n">
        <f aca="false">X43-SUM(X39:X42)</f>
        <v>0</v>
      </c>
      <c r="Y83" s="30" t="n">
        <f aca="false">Y43-SUM(Y39:Y42)</f>
        <v>0</v>
      </c>
      <c r="Z83" s="30" t="n">
        <f aca="false">Z43-SUM(Z39:Z42)</f>
        <v>0</v>
      </c>
      <c r="AA83" s="30" t="n">
        <f aca="false">AA43-SUM(AA39:AA42)</f>
        <v>0</v>
      </c>
      <c r="AB83" s="30" t="n">
        <f aca="false">AB43-SUM(AB39:AB42)</f>
        <v>0</v>
      </c>
      <c r="AC83" s="30" t="n">
        <f aca="false">AC43-SUM(AC39:AC42)</f>
        <v>0</v>
      </c>
      <c r="AD83" s="30" t="n">
        <f aca="false">AD43-SUM(AD39:AD42)</f>
        <v>0</v>
      </c>
      <c r="AE83" s="30" t="n">
        <f aca="false">AE43-SUM(AE39:AE42)</f>
        <v>0</v>
      </c>
      <c r="AF83" s="30" t="n">
        <f aca="false">AF43-SUM(AF39:AF42)</f>
        <v>0</v>
      </c>
      <c r="AG83" s="30" t="n">
        <f aca="false">AG43-SUM(AG39:AG42)</f>
        <v>0</v>
      </c>
      <c r="AH83" s="30" t="n">
        <f aca="false">AH43-SUM(AH39:AH42)</f>
        <v>0</v>
      </c>
      <c r="AI83" s="30" t="n">
        <f aca="false">AI43-SUM(AI39:AI42)</f>
        <v>0</v>
      </c>
      <c r="AJ83" s="30" t="n">
        <f aca="false">AJ43-SUM(AJ39:AJ42)</f>
        <v>0</v>
      </c>
      <c r="AK83" s="30" t="n">
        <f aca="false">AK43-SUM(AK39:AK42)</f>
        <v>0</v>
      </c>
    </row>
    <row r="84" customFormat="false" ht="15" hidden="false" customHeight="true" outlineLevel="0" collapsed="false">
      <c r="A84" s="25" t="s">
        <v>317</v>
      </c>
      <c r="B84" s="30" t="n">
        <f aca="false">B19-B17</f>
        <v>0</v>
      </c>
      <c r="C84" s="30" t="n">
        <f aca="false">C19-C17</f>
        <v>0</v>
      </c>
      <c r="D84" s="30" t="n">
        <f aca="false">D19-D17</f>
        <v>0</v>
      </c>
      <c r="E84" s="30" t="n">
        <f aca="false">E19-E17</f>
        <v>0</v>
      </c>
      <c r="F84" s="30" t="n">
        <f aca="false">F19-F17</f>
        <v>0</v>
      </c>
      <c r="G84" s="30" t="n">
        <f aca="false">G19-G17</f>
        <v>0</v>
      </c>
      <c r="H84" s="30" t="n">
        <f aca="false">H19-H17</f>
        <v>0</v>
      </c>
      <c r="I84" s="30" t="n">
        <f aca="false">I19-I17</f>
        <v>0</v>
      </c>
      <c r="J84" s="30" t="n">
        <f aca="false">J19-J17</f>
        <v>0</v>
      </c>
      <c r="K84" s="30" t="n">
        <f aca="false">K19-K17</f>
        <v>0</v>
      </c>
      <c r="L84" s="30" t="n">
        <f aca="false">L19-L17</f>
        <v>0</v>
      </c>
      <c r="M84" s="30" t="n">
        <f aca="false">M19-M17</f>
        <v>0</v>
      </c>
      <c r="N84" s="30" t="n">
        <f aca="false">N19-N17</f>
        <v>0</v>
      </c>
      <c r="O84" s="30" t="n">
        <f aca="false">O19-O17</f>
        <v>0</v>
      </c>
      <c r="P84" s="30" t="n">
        <f aca="false">P19-P17</f>
        <v>0</v>
      </c>
      <c r="Q84" s="30" t="n">
        <f aca="false">Q19-Q17</f>
        <v>0</v>
      </c>
      <c r="R84" s="30" t="n">
        <f aca="false">R19-R17</f>
        <v>0</v>
      </c>
      <c r="S84" s="30" t="n">
        <f aca="false">S19-S17</f>
        <v>0</v>
      </c>
      <c r="T84" s="30" t="n">
        <f aca="false">T19-T17</f>
        <v>0</v>
      </c>
      <c r="U84" s="30" t="n">
        <f aca="false">U19-U17</f>
        <v>0</v>
      </c>
      <c r="V84" s="30" t="n">
        <f aca="false">V19-V17</f>
        <v>0</v>
      </c>
      <c r="W84" s="30" t="n">
        <f aca="false">W19-W17</f>
        <v>0</v>
      </c>
      <c r="X84" s="30" t="n">
        <f aca="false">X19-X17</f>
        <v>0</v>
      </c>
      <c r="Y84" s="30" t="n">
        <f aca="false">Y19-Y17</f>
        <v>0</v>
      </c>
      <c r="Z84" s="30" t="n">
        <f aca="false">Z19-Z17</f>
        <v>0</v>
      </c>
      <c r="AA84" s="30" t="n">
        <f aca="false">AA19-AA17</f>
        <v>0</v>
      </c>
      <c r="AB84" s="30" t="n">
        <f aca="false">AB19-AB17</f>
        <v>0</v>
      </c>
      <c r="AC84" s="30" t="n">
        <f aca="false">AC19-AC17</f>
        <v>0</v>
      </c>
      <c r="AD84" s="30" t="n">
        <f aca="false">AD19-AD17</f>
        <v>0</v>
      </c>
      <c r="AE84" s="30" t="n">
        <f aca="false">AE19-AE17</f>
        <v>0</v>
      </c>
      <c r="AF84" s="30" t="n">
        <f aca="false">AF19-AF17</f>
        <v>0</v>
      </c>
      <c r="AG84" s="30" t="n">
        <f aca="false">AG19-AG17</f>
        <v>0</v>
      </c>
      <c r="AH84" s="30" t="n">
        <f aca="false">AH19-AH17</f>
        <v>0</v>
      </c>
      <c r="AI84" s="30" t="n">
        <f aca="false">AI19-AI17</f>
        <v>0</v>
      </c>
      <c r="AJ84" s="30" t="n">
        <f aca="false">AJ19-AJ17</f>
        <v>0</v>
      </c>
      <c r="AK84" s="30" t="n">
        <f aca="false">AK19-AK17</f>
        <v>0</v>
      </c>
    </row>
    <row r="85" customFormat="false" ht="15" hidden="false" customHeight="true" outlineLevel="0" collapsed="false">
      <c r="A85" s="25" t="s">
        <v>318</v>
      </c>
      <c r="B85" s="30" t="n">
        <f aca="false">B66</f>
        <v>0</v>
      </c>
      <c r="C85" s="30" t="n">
        <f aca="false">C66</f>
        <v>6075</v>
      </c>
      <c r="D85" s="30" t="n">
        <f aca="false">D66</f>
        <v>12150</v>
      </c>
      <c r="E85" s="30" t="n">
        <f aca="false">E66</f>
        <v>6075</v>
      </c>
      <c r="F85" s="30" t="n">
        <f aca="false">F66</f>
        <v>12150</v>
      </c>
      <c r="G85" s="30" t="n">
        <f aca="false">G66</f>
        <v>6075</v>
      </c>
      <c r="H85" s="30" t="n">
        <f aca="false">H66</f>
        <v>12150</v>
      </c>
      <c r="I85" s="30" t="n">
        <f aca="false">I66</f>
        <v>6075</v>
      </c>
      <c r="J85" s="30" t="n">
        <f aca="false">J66</f>
        <v>12150</v>
      </c>
      <c r="K85" s="30" t="n">
        <f aca="false">K66</f>
        <v>6075</v>
      </c>
      <c r="L85" s="30" t="n">
        <f aca="false">L66</f>
        <v>12150</v>
      </c>
      <c r="M85" s="30" t="n">
        <f aca="false">M66</f>
        <v>6075</v>
      </c>
      <c r="N85" s="30" t="n">
        <f aca="false">N66</f>
        <v>12150</v>
      </c>
      <c r="O85" s="30" t="n">
        <f aca="false">O66</f>
        <v>12150</v>
      </c>
      <c r="P85" s="30" t="n">
        <f aca="false">P66</f>
        <v>18225</v>
      </c>
      <c r="Q85" s="30" t="n">
        <f aca="false">Q66</f>
        <v>12150</v>
      </c>
      <c r="R85" s="30" t="n">
        <f aca="false">R66</f>
        <v>18225</v>
      </c>
      <c r="S85" s="30" t="n">
        <f aca="false">S66</f>
        <v>12150</v>
      </c>
      <c r="T85" s="30" t="n">
        <f aca="false">T66</f>
        <v>18225</v>
      </c>
      <c r="U85" s="30" t="n">
        <f aca="false">U66</f>
        <v>12150</v>
      </c>
      <c r="V85" s="30" t="n">
        <f aca="false">V66</f>
        <v>18225</v>
      </c>
      <c r="W85" s="30" t="n">
        <f aca="false">W66</f>
        <v>12150</v>
      </c>
      <c r="X85" s="30" t="n">
        <f aca="false">X66</f>
        <v>18225</v>
      </c>
      <c r="Y85" s="30" t="n">
        <f aca="false">Y66</f>
        <v>12150</v>
      </c>
      <c r="Z85" s="30" t="n">
        <f aca="false">Z66</f>
        <v>18225</v>
      </c>
      <c r="AA85" s="30" t="n">
        <f aca="false">AA66</f>
        <v>18225</v>
      </c>
      <c r="AB85" s="30" t="n">
        <f aca="false">AB66</f>
        <v>24300</v>
      </c>
      <c r="AC85" s="30" t="n">
        <f aca="false">AC66</f>
        <v>18225</v>
      </c>
      <c r="AD85" s="30" t="n">
        <f aca="false">AD66</f>
        <v>24300</v>
      </c>
      <c r="AE85" s="30" t="n">
        <f aca="false">AE66</f>
        <v>18225</v>
      </c>
      <c r="AF85" s="30" t="n">
        <f aca="false">AF66</f>
        <v>18225</v>
      </c>
      <c r="AG85" s="30" t="n">
        <f aca="false">AG66</f>
        <v>18225</v>
      </c>
      <c r="AH85" s="30" t="n">
        <f aca="false">AH66</f>
        <v>12150</v>
      </c>
      <c r="AI85" s="30" t="n">
        <f aca="false">AI66</f>
        <v>12150</v>
      </c>
      <c r="AJ85" s="30" t="n">
        <f aca="false">AJ66</f>
        <v>12150</v>
      </c>
      <c r="AK85" s="30" t="n">
        <f aca="false">AK66</f>
        <v>12150</v>
      </c>
    </row>
    <row r="86" customFormat="false" ht="15" hidden="false" customHeight="true" outlineLevel="0" collapsed="false">
      <c r="A86" s="25" t="s">
        <v>319</v>
      </c>
      <c r="B86" s="30" t="n">
        <f aca="false">B35</f>
        <v>0</v>
      </c>
      <c r="C86" s="30" t="n">
        <f aca="false">C35</f>
        <v>0</v>
      </c>
      <c r="D86" s="30" t="n">
        <f aca="false">D35</f>
        <v>0</v>
      </c>
      <c r="E86" s="30" t="n">
        <f aca="false">E35</f>
        <v>0</v>
      </c>
      <c r="F86" s="30" t="n">
        <f aca="false">F35</f>
        <v>0</v>
      </c>
      <c r="G86" s="30" t="n">
        <f aca="false">G35</f>
        <v>0</v>
      </c>
      <c r="H86" s="30" t="n">
        <f aca="false">H35</f>
        <v>0</v>
      </c>
      <c r="I86" s="30" t="n">
        <f aca="false">I35</f>
        <v>0</v>
      </c>
      <c r="J86" s="30" t="n">
        <f aca="false">J35</f>
        <v>0</v>
      </c>
      <c r="K86" s="30" t="n">
        <f aca="false">K35</f>
        <v>0</v>
      </c>
      <c r="L86" s="30" t="n">
        <f aca="false">L35</f>
        <v>0</v>
      </c>
      <c r="M86" s="30" t="n">
        <f aca="false">M35</f>
        <v>0</v>
      </c>
      <c r="N86" s="30" t="n">
        <f aca="false">N35</f>
        <v>0</v>
      </c>
      <c r="O86" s="30" t="n">
        <f aca="false">O35</f>
        <v>0</v>
      </c>
      <c r="P86" s="30" t="n">
        <f aca="false">P35</f>
        <v>0</v>
      </c>
      <c r="Q86" s="30" t="n">
        <f aca="false">Q35</f>
        <v>0</v>
      </c>
      <c r="R86" s="30" t="n">
        <f aca="false">R35</f>
        <v>0</v>
      </c>
      <c r="S86" s="30" t="n">
        <f aca="false">S35</f>
        <v>0</v>
      </c>
      <c r="T86" s="30" t="n">
        <f aca="false">T35</f>
        <v>0</v>
      </c>
      <c r="U86" s="30" t="n">
        <f aca="false">U35</f>
        <v>0</v>
      </c>
      <c r="V86" s="30" t="n">
        <f aca="false">V35</f>
        <v>0</v>
      </c>
      <c r="W86" s="30" t="n">
        <f aca="false">W35</f>
        <v>0</v>
      </c>
      <c r="X86" s="30" t="n">
        <f aca="false">X35</f>
        <v>0</v>
      </c>
      <c r="Y86" s="30" t="n">
        <f aca="false">Y35</f>
        <v>0</v>
      </c>
      <c r="Z86" s="30" t="n">
        <f aca="false">Z35</f>
        <v>0</v>
      </c>
      <c r="AA86" s="30" t="n">
        <f aca="false">AA35</f>
        <v>0</v>
      </c>
      <c r="AB86" s="30" t="n">
        <f aca="false">AB35</f>
        <v>0</v>
      </c>
      <c r="AC86" s="30" t="n">
        <f aca="false">AC35</f>
        <v>0</v>
      </c>
      <c r="AD86" s="30" t="n">
        <f aca="false">AD35</f>
        <v>0</v>
      </c>
      <c r="AE86" s="30" t="n">
        <f aca="false">AE35</f>
        <v>0</v>
      </c>
      <c r="AF86" s="30" t="n">
        <f aca="false">AF35</f>
        <v>1</v>
      </c>
      <c r="AG86" s="30" t="n">
        <f aca="false">AG35</f>
        <v>1</v>
      </c>
      <c r="AH86" s="30" t="n">
        <f aca="false">AH35</f>
        <v>3</v>
      </c>
      <c r="AI86" s="30" t="n">
        <f aca="false">AI35</f>
        <v>4</v>
      </c>
      <c r="AJ86" s="30" t="n">
        <f aca="false">AJ35</f>
        <v>6</v>
      </c>
      <c r="AK86" s="30" t="n">
        <f aca="false">AK35</f>
        <v>7</v>
      </c>
    </row>
    <row r="87" customFormat="false" ht="15" hidden="false" customHeight="true" outlineLevel="0" collapsed="false">
      <c r="A87" s="25" t="s">
        <v>320</v>
      </c>
      <c r="B87" s="29" t="n">
        <f aca="false">IFERROR(SUM(B39:B40)/B43,0)</f>
        <v>0</v>
      </c>
      <c r="C87" s="29" t="n">
        <f aca="false">IFERROR(SUM(C39:C40)/C43,0)</f>
        <v>0</v>
      </c>
      <c r="D87" s="29" t="n">
        <f aca="false">IFERROR(SUM(D39:D40)/D43,0)</f>
        <v>0.0834632734217705</v>
      </c>
      <c r="E87" s="29" t="n">
        <f aca="false">IFERROR(SUM(E39:E40)/E43,0)</f>
        <v>0.151336102208759</v>
      </c>
      <c r="F87" s="29" t="n">
        <f aca="false">IFERROR(SUM(F39:F40)/F43,0)</f>
        <v>0.364849329902459</v>
      </c>
      <c r="G87" s="29" t="n">
        <f aca="false">IFERROR(SUM(G39:G40)/G43,0)</f>
        <v>0.296280111888991</v>
      </c>
      <c r="H87" s="29" t="n">
        <f aca="false">IFERROR(SUM(H39:H40)/H43,0)</f>
        <v>0.492851832235483</v>
      </c>
      <c r="I87" s="29" t="n">
        <f aca="false">IFERROR(SUM(I39:I40)/I43,0)</f>
        <v>0.389695856137628</v>
      </c>
      <c r="J87" s="29" t="n">
        <f aca="false">IFERROR(SUM(J39:J40)/J43,0)</f>
        <v>0.566012521195271</v>
      </c>
      <c r="K87" s="29" t="n">
        <f aca="false">IFERROR(SUM(K39:K40)/K43,0)</f>
        <v>0.454902865802685</v>
      </c>
      <c r="L87" s="29" t="n">
        <f aca="false">IFERROR(SUM(L39:L40)/L43,0)</f>
        <v>0.613350272557333</v>
      </c>
      <c r="M87" s="29" t="n">
        <f aca="false">IFERROR(SUM(M39:M40)/M43,0)</f>
        <v>0.502993869985205</v>
      </c>
      <c r="N87" s="29" t="n">
        <f aca="false">IFERROR(SUM(N39:N40)/N43,0)</f>
        <v>0.646480299803145</v>
      </c>
      <c r="O87" s="29" t="n">
        <f aca="false">IFERROR(SUM(O39:O40)/O43,0)</f>
        <v>0.539919522150533</v>
      </c>
      <c r="P87" s="29" t="n">
        <f aca="false">IFERROR(SUM(P39:P40)/P43,0)</f>
        <v>0.560713389321253</v>
      </c>
      <c r="Q87" s="29" t="n">
        <f aca="false">IFERROR(SUM(Q39:Q40)/Q43,0)</f>
        <v>0.504628124144565</v>
      </c>
      <c r="R87" s="29" t="n">
        <f aca="false">IFERROR(SUM(R39:R40)/R43,0)</f>
        <v>0.602334399018127</v>
      </c>
      <c r="S87" s="29" t="n">
        <f aca="false">IFERROR(SUM(S39:S40)/S43,0)</f>
        <v>0.545135536159169</v>
      </c>
      <c r="T87" s="29" t="n">
        <f aca="false">IFERROR(SUM(T39:T40)/T43,0)</f>
        <v>0.632862528758453</v>
      </c>
      <c r="U87" s="29" t="n">
        <f aca="false">IFERROR(SUM(U39:U40)/U43,0)</f>
        <v>0.57651197621131</v>
      </c>
      <c r="V87" s="29" t="n">
        <f aca="false">IFERROR(SUM(V39:V40)/V43,0)</f>
        <v>0.656206866039493</v>
      </c>
      <c r="W87" s="29" t="n">
        <f aca="false">IFERROR(SUM(W39:W40)/W43,0)</f>
        <v>0.601527562563053</v>
      </c>
      <c r="X87" s="29" t="n">
        <f aca="false">IFERROR(SUM(X39:X40)/X43,0)</f>
        <v>0.674632844944602</v>
      </c>
      <c r="Y87" s="29" t="n">
        <f aca="false">IFERROR(SUM(Y39:Y40)/Y43,0)</f>
        <v>0.621934807434719</v>
      </c>
      <c r="Z87" s="29" t="n">
        <f aca="false">IFERROR(SUM(Z39:Z40)/Z43,0)</f>
        <v>0.68954395831611</v>
      </c>
      <c r="AA87" s="29" t="n">
        <f aca="false">IFERROR(SUM(AA39:AA40)/AA43,0)</f>
        <v>0.638896587039372</v>
      </c>
      <c r="AB87" s="29" t="n">
        <f aca="false">IFERROR(SUM(AB39:AB40)/AB43,0)</f>
        <v>0.668748189236811</v>
      </c>
      <c r="AC87" s="29" t="n">
        <f aca="false">IFERROR(SUM(AC39:AC40)/AC43,0)</f>
        <v>0.612286526313218</v>
      </c>
      <c r="AD87" s="29" t="n">
        <f aca="false">IFERROR(SUM(AD39:AD40)/AD43,0)</f>
        <v>0.739932646876977</v>
      </c>
      <c r="AE87" s="29" t="n">
        <f aca="false">IFERROR(SUM(AE39:AE40)/AE43,0)</f>
        <v>0.672407258003193</v>
      </c>
      <c r="AF87" s="29" t="n">
        <f aca="false">IFERROR(SUM(AF39:AF40)/AF43,0)</f>
        <v>0.748660552612747</v>
      </c>
      <c r="AG87" s="29" t="n">
        <f aca="false">IFERROR(SUM(AG39:AG40)/AG43,0)</f>
        <v>0.773511028987202</v>
      </c>
      <c r="AH87" s="29" t="n">
        <f aca="false">IFERROR(SUM(AH39:AH40)/AH43,0)</f>
        <v>0.745376621673978</v>
      </c>
      <c r="AI87" s="29" t="n">
        <f aca="false">IFERROR(SUM(AI39:AI40)/AI43,0)</f>
        <v>0.812514384379432</v>
      </c>
      <c r="AJ87" s="29" t="n">
        <f aca="false">IFERROR(SUM(AJ39:AJ40)/AJ43,0)</f>
        <v>0.825784184736261</v>
      </c>
      <c r="AK87" s="29" t="n">
        <f aca="false">IFERROR(SUM(AK39:AK40)/AK43,0)</f>
        <v>0.838790960480309</v>
      </c>
    </row>
    <row r="88" customFormat="false" ht="15" hidden="false" customHeight="true" outlineLevel="0" collapsed="false">
      <c r="A88" s="25" t="s">
        <v>321</v>
      </c>
      <c r="B88" s="30" t="n">
        <f aca="false">0+B11</f>
        <v>0</v>
      </c>
      <c r="C88" s="30" t="n">
        <f aca="false">B88+C11</f>
        <v>1</v>
      </c>
      <c r="D88" s="30" t="n">
        <f aca="false">C88+D11</f>
        <v>3</v>
      </c>
      <c r="E88" s="30" t="n">
        <f aca="false">D88+E11</f>
        <v>4</v>
      </c>
      <c r="F88" s="30" t="n">
        <f aca="false">E88+F11</f>
        <v>6</v>
      </c>
      <c r="G88" s="30" t="n">
        <f aca="false">F88+G11</f>
        <v>7</v>
      </c>
      <c r="H88" s="30" t="n">
        <f aca="false">G88+H11</f>
        <v>9</v>
      </c>
      <c r="I88" s="30" t="n">
        <f aca="false">H88+I11</f>
        <v>10</v>
      </c>
      <c r="J88" s="30" t="n">
        <f aca="false">I88+J11</f>
        <v>12</v>
      </c>
      <c r="K88" s="30" t="n">
        <f aca="false">J88+K11</f>
        <v>13</v>
      </c>
      <c r="L88" s="30" t="n">
        <f aca="false">K88+L11</f>
        <v>15</v>
      </c>
      <c r="M88" s="30" t="n">
        <f aca="false">L88+M11</f>
        <v>16</v>
      </c>
      <c r="N88" s="30" t="n">
        <f aca="false">M88+N11</f>
        <v>18</v>
      </c>
      <c r="O88" s="30" t="n">
        <f aca="false">N88+O11</f>
        <v>20</v>
      </c>
      <c r="P88" s="30" t="n">
        <f aca="false">O88+P11</f>
        <v>23</v>
      </c>
      <c r="Q88" s="30" t="n">
        <f aca="false">P88+Q11</f>
        <v>25</v>
      </c>
      <c r="R88" s="30" t="n">
        <f aca="false">Q88+R11</f>
        <v>28</v>
      </c>
      <c r="S88" s="30" t="n">
        <f aca="false">R88+S11</f>
        <v>30</v>
      </c>
      <c r="T88" s="30" t="n">
        <f aca="false">S88+T11</f>
        <v>33</v>
      </c>
      <c r="U88" s="30" t="n">
        <f aca="false">T88+U11</f>
        <v>35</v>
      </c>
      <c r="V88" s="30" t="n">
        <f aca="false">U88+V11</f>
        <v>38</v>
      </c>
      <c r="W88" s="30" t="n">
        <f aca="false">V88+W11</f>
        <v>40</v>
      </c>
      <c r="X88" s="30" t="n">
        <f aca="false">W88+X11</f>
        <v>43</v>
      </c>
      <c r="Y88" s="30" t="n">
        <f aca="false">X88+Y11</f>
        <v>45</v>
      </c>
      <c r="Z88" s="30" t="n">
        <f aca="false">Y88+Z11</f>
        <v>48</v>
      </c>
      <c r="AA88" s="30" t="n">
        <f aca="false">Z88+AA11</f>
        <v>51</v>
      </c>
      <c r="AB88" s="30" t="n">
        <f aca="false">AA88+AB11</f>
        <v>55</v>
      </c>
      <c r="AC88" s="30" t="n">
        <f aca="false">AB88+AC11</f>
        <v>58</v>
      </c>
      <c r="AD88" s="30" t="n">
        <f aca="false">AC88+AD11</f>
        <v>62</v>
      </c>
      <c r="AE88" s="30" t="n">
        <f aca="false">AD88+AE11</f>
        <v>65</v>
      </c>
      <c r="AF88" s="30" t="n">
        <f aca="false">AE88+AF11</f>
        <v>69</v>
      </c>
      <c r="AG88" s="30" t="n">
        <f aca="false">AF88+AG11</f>
        <v>72</v>
      </c>
      <c r="AH88" s="30" t="n">
        <f aca="false">AG88+AH11</f>
        <v>76</v>
      </c>
      <c r="AI88" s="30" t="n">
        <f aca="false">AH88+AI11</f>
        <v>79</v>
      </c>
      <c r="AJ88" s="30" t="n">
        <f aca="false">AI88+AJ11</f>
        <v>83</v>
      </c>
      <c r="AK88" s="30" t="n">
        <f aca="false">AJ88+AK11</f>
        <v>86</v>
      </c>
    </row>
    <row r="89" customFormat="false" ht="15" hidden="false" customHeight="true" outlineLevel="0" collapsed="false">
      <c r="A89" s="25" t="s">
        <v>322</v>
      </c>
      <c r="B89" s="30" t="n">
        <f aca="false">0+B15</f>
        <v>0</v>
      </c>
      <c r="C89" s="30" t="n">
        <f aca="false">B89+C15</f>
        <v>0</v>
      </c>
      <c r="D89" s="30" t="n">
        <f aca="false">C89+D15</f>
        <v>1</v>
      </c>
      <c r="E89" s="30" t="n">
        <f aca="false">D89+E15</f>
        <v>3</v>
      </c>
      <c r="F89" s="30" t="n">
        <f aca="false">E89+F15</f>
        <v>4</v>
      </c>
      <c r="G89" s="30" t="n">
        <f aca="false">F89+G15</f>
        <v>6</v>
      </c>
      <c r="H89" s="30" t="n">
        <f aca="false">G89+H15</f>
        <v>7</v>
      </c>
      <c r="I89" s="30" t="n">
        <f aca="false">H89+I15</f>
        <v>9</v>
      </c>
      <c r="J89" s="30" t="n">
        <f aca="false">I89+J15</f>
        <v>10</v>
      </c>
      <c r="K89" s="30" t="n">
        <f aca="false">J89+K15</f>
        <v>12</v>
      </c>
      <c r="L89" s="30" t="n">
        <f aca="false">K89+L15</f>
        <v>13</v>
      </c>
      <c r="M89" s="30" t="n">
        <f aca="false">L89+M15</f>
        <v>15</v>
      </c>
      <c r="N89" s="30" t="n">
        <f aca="false">M89+N15</f>
        <v>16</v>
      </c>
      <c r="O89" s="30" t="n">
        <f aca="false">N89+O15</f>
        <v>18</v>
      </c>
      <c r="P89" s="30" t="n">
        <f aca="false">O89+P15</f>
        <v>20</v>
      </c>
      <c r="Q89" s="30" t="n">
        <f aca="false">P89+Q15</f>
        <v>23</v>
      </c>
      <c r="R89" s="30" t="n">
        <f aca="false">Q89+R15</f>
        <v>25</v>
      </c>
      <c r="S89" s="30" t="n">
        <f aca="false">R89+S15</f>
        <v>28</v>
      </c>
      <c r="T89" s="30" t="n">
        <f aca="false">S89+T15</f>
        <v>30</v>
      </c>
      <c r="U89" s="30" t="n">
        <f aca="false">T89+U15</f>
        <v>33</v>
      </c>
      <c r="V89" s="30" t="n">
        <f aca="false">U89+V15</f>
        <v>35</v>
      </c>
      <c r="W89" s="30" t="n">
        <f aca="false">V89+W15</f>
        <v>38</v>
      </c>
      <c r="X89" s="30" t="n">
        <f aca="false">W89+X15</f>
        <v>40</v>
      </c>
      <c r="Y89" s="30" t="n">
        <f aca="false">X89+Y15</f>
        <v>43</v>
      </c>
      <c r="Z89" s="30" t="n">
        <f aca="false">Y89+Z15</f>
        <v>45</v>
      </c>
      <c r="AA89" s="30" t="n">
        <f aca="false">Z89+AA15</f>
        <v>48</v>
      </c>
      <c r="AB89" s="30" t="n">
        <f aca="false">AA89+AB15</f>
        <v>51</v>
      </c>
      <c r="AC89" s="30" t="n">
        <f aca="false">AB89+AC15</f>
        <v>55</v>
      </c>
      <c r="AD89" s="30" t="n">
        <f aca="false">AC89+AD15</f>
        <v>58</v>
      </c>
      <c r="AE89" s="30" t="n">
        <f aca="false">AD89+AE15</f>
        <v>62</v>
      </c>
      <c r="AF89" s="30" t="n">
        <f aca="false">AE89+AF15</f>
        <v>65</v>
      </c>
      <c r="AG89" s="30" t="n">
        <f aca="false">AF89+AG15</f>
        <v>68</v>
      </c>
      <c r="AH89" s="30" t="n">
        <f aca="false">AG89+AH15</f>
        <v>71</v>
      </c>
      <c r="AI89" s="30" t="n">
        <f aca="false">AH89+AI15</f>
        <v>73</v>
      </c>
      <c r="AJ89" s="30" t="n">
        <f aca="false">AI89+AJ15</f>
        <v>75</v>
      </c>
      <c r="AK89" s="30" t="n">
        <f aca="false">AJ89+AK15</f>
        <v>77</v>
      </c>
    </row>
    <row r="90" customFormat="false" ht="15" hidden="false" customHeight="true" outlineLevel="0" collapsed="false">
      <c r="A90" s="25" t="s">
        <v>323</v>
      </c>
      <c r="B90" s="30" t="n">
        <f aca="false">B88-B89-B35-B36</f>
        <v>0</v>
      </c>
      <c r="C90" s="30" t="n">
        <f aca="false">C88-C89-C35-C36</f>
        <v>0</v>
      </c>
      <c r="D90" s="30" t="n">
        <f aca="false">D88-D89-D35-D36</f>
        <v>0</v>
      </c>
      <c r="E90" s="30" t="n">
        <f aca="false">E88-E89-E35-E36</f>
        <v>0</v>
      </c>
      <c r="F90" s="30" t="n">
        <f aca="false">F88-F89-F35-F36</f>
        <v>0</v>
      </c>
      <c r="G90" s="30" t="n">
        <f aca="false">G88-G89-G35-G36</f>
        <v>0</v>
      </c>
      <c r="H90" s="30" t="n">
        <f aca="false">H88-H89-H35-H36</f>
        <v>0</v>
      </c>
      <c r="I90" s="30" t="n">
        <f aca="false">I88-I89-I35-I36</f>
        <v>0</v>
      </c>
      <c r="J90" s="30" t="n">
        <f aca="false">J88-J89-J35-J36</f>
        <v>0</v>
      </c>
      <c r="K90" s="30" t="n">
        <f aca="false">K88-K89-K35-K36</f>
        <v>0</v>
      </c>
      <c r="L90" s="30" t="n">
        <f aca="false">L88-L89-L35-L36</f>
        <v>0</v>
      </c>
      <c r="M90" s="30" t="n">
        <f aca="false">M88-M89-M35-M36</f>
        <v>0</v>
      </c>
      <c r="N90" s="30" t="n">
        <f aca="false">N88-N89-N35-N36</f>
        <v>0</v>
      </c>
      <c r="O90" s="30" t="n">
        <f aca="false">O88-O89-O35-O36</f>
        <v>0</v>
      </c>
      <c r="P90" s="30" t="n">
        <f aca="false">P88-P89-P35-P36</f>
        <v>0</v>
      </c>
      <c r="Q90" s="30" t="n">
        <f aca="false">Q88-Q89-Q35-Q36</f>
        <v>0</v>
      </c>
      <c r="R90" s="30" t="n">
        <f aca="false">R88-R89-R35-R36</f>
        <v>0</v>
      </c>
      <c r="S90" s="30" t="n">
        <f aca="false">S88-S89-S35-S36</f>
        <v>0</v>
      </c>
      <c r="T90" s="30" t="n">
        <f aca="false">T88-T89-T35-T36</f>
        <v>0</v>
      </c>
      <c r="U90" s="30" t="n">
        <f aca="false">U88-U89-U35-U36</f>
        <v>0</v>
      </c>
      <c r="V90" s="30" t="n">
        <f aca="false">V88-V89-V35-V36</f>
        <v>0</v>
      </c>
      <c r="W90" s="30" t="n">
        <f aca="false">W88-W89-W35-W36</f>
        <v>0</v>
      </c>
      <c r="X90" s="30" t="n">
        <f aca="false">X88-X89-X35-X36</f>
        <v>0</v>
      </c>
      <c r="Y90" s="30" t="n">
        <f aca="false">Y88-Y89-Y35-Y36</f>
        <v>0</v>
      </c>
      <c r="Z90" s="30" t="n">
        <f aca="false">Z88-Z89-Z35-Z36</f>
        <v>0</v>
      </c>
      <c r="AA90" s="30" t="n">
        <f aca="false">AA88-AA89-AA35-AA36</f>
        <v>0</v>
      </c>
      <c r="AB90" s="30" t="n">
        <f aca="false">AB88-AB89-AB35-AB36</f>
        <v>0</v>
      </c>
      <c r="AC90" s="30" t="n">
        <f aca="false">AC88-AC89-AC35-AC36</f>
        <v>0</v>
      </c>
      <c r="AD90" s="30" t="n">
        <f aca="false">AD88-AD89-AD35-AD36</f>
        <v>0</v>
      </c>
      <c r="AE90" s="30" t="n">
        <f aca="false">AE88-AE89-AE35-AE36</f>
        <v>0</v>
      </c>
      <c r="AF90" s="30" t="n">
        <f aca="false">AF88-AF89-AF35-AF36</f>
        <v>0</v>
      </c>
      <c r="AG90" s="30" t="n">
        <f aca="false">AG88-AG89-AG35-AG36</f>
        <v>0</v>
      </c>
      <c r="AH90" s="30" t="n">
        <f aca="false">AH88-AH89-AH35-AH36</f>
        <v>0</v>
      </c>
      <c r="AI90" s="30" t="n">
        <f aca="false">AI88-AI89-AI35-AI36</f>
        <v>0</v>
      </c>
      <c r="AJ90" s="30" t="n">
        <f aca="false">AJ88-AJ89-AJ35-AJ36</f>
        <v>0</v>
      </c>
      <c r="AK90" s="30" t="n">
        <f aca="false">AK88-AK89-AK35-AK36</f>
        <v>0</v>
      </c>
    </row>
    <row r="91" customFormat="false" ht="15" hidden="false" customHeight="true" outlineLevel="0" collapsed="false">
      <c r="A91" s="25" t="s">
        <v>324</v>
      </c>
      <c r="B91" s="30" t="n">
        <f aca="false">B43-B56-(B65-0)+(B66-0)-B64</f>
        <v>0</v>
      </c>
      <c r="C91" s="30" t="n">
        <f aca="false">C43-C56-(C65-B65)+(C66-B66)-C64</f>
        <v>0</v>
      </c>
      <c r="D91" s="30" t="n">
        <f aca="false">D43-D56-(D65-C65)+(D66-C66)-D64</f>
        <v>0</v>
      </c>
      <c r="E91" s="30" t="n">
        <f aca="false">E43-E56-(E65-D65)+(E66-D66)-E64</f>
        <v>0</v>
      </c>
      <c r="F91" s="30" t="n">
        <f aca="false">F43-F56-(F65-E65)+(F66-E66)-F64</f>
        <v>0</v>
      </c>
      <c r="G91" s="30" t="n">
        <f aca="false">G43-G56-(G65-F65)+(G66-F66)-G64</f>
        <v>0</v>
      </c>
      <c r="H91" s="30" t="n">
        <f aca="false">H43-H56-(H65-G65)+(H66-G66)-H64</f>
        <v>0</v>
      </c>
      <c r="I91" s="30" t="n">
        <f aca="false">I43-I56-(I65-H65)+(I66-H66)-I64</f>
        <v>0</v>
      </c>
      <c r="J91" s="30" t="n">
        <f aca="false">J43-J56-(J65-I65)+(J66-I66)-J64</f>
        <v>0</v>
      </c>
      <c r="K91" s="30" t="n">
        <f aca="false">K43-K56-(K65-J65)+(K66-J66)-K64</f>
        <v>0</v>
      </c>
      <c r="L91" s="30" t="n">
        <f aca="false">L43-L56-(L65-K65)+(L66-K66)-L64</f>
        <v>0</v>
      </c>
      <c r="M91" s="30" t="n">
        <f aca="false">M43-M56-(M65-L65)+(M66-L66)-M64</f>
        <v>0</v>
      </c>
      <c r="N91" s="30" t="n">
        <f aca="false">N43-N56-(N65-M65)+(N66-M66)-N64</f>
        <v>0</v>
      </c>
      <c r="O91" s="30" t="n">
        <f aca="false">O43-O56-(O65-N65)+(O66-N66)-O64</f>
        <v>0</v>
      </c>
      <c r="P91" s="30" t="n">
        <f aca="false">P43-P56-(P65-O65)+(P66-O66)-P64</f>
        <v>0</v>
      </c>
      <c r="Q91" s="30" t="n">
        <f aca="false">Q43-Q56-(Q65-P65)+(Q66-P66)-Q64</f>
        <v>0</v>
      </c>
      <c r="R91" s="30" t="n">
        <f aca="false">R43-R56-(R65-Q65)+(R66-Q66)-R64</f>
        <v>0</v>
      </c>
      <c r="S91" s="30" t="n">
        <f aca="false">S43-S56-(S65-R65)+(S66-R66)-S64</f>
        <v>0</v>
      </c>
      <c r="T91" s="30" t="n">
        <f aca="false">T43-T56-(T65-S65)+(T66-S66)-T64</f>
        <v>0</v>
      </c>
      <c r="U91" s="30" t="n">
        <f aca="false">U43-U56-(U65-T65)+(U66-T66)-U64</f>
        <v>0</v>
      </c>
      <c r="V91" s="30" t="n">
        <f aca="false">V43-V56-(V65-U65)+(V66-U66)-V64</f>
        <v>0</v>
      </c>
      <c r="W91" s="30" t="n">
        <f aca="false">W43-W56-(W65-V65)+(W66-V66)-W64</f>
        <v>0</v>
      </c>
      <c r="X91" s="30" t="n">
        <f aca="false">X43-X56-(X65-W65)+(X66-W66)-X64</f>
        <v>0</v>
      </c>
      <c r="Y91" s="30" t="n">
        <f aca="false">Y43-Y56-(Y65-X65)+(Y66-X66)-Y64</f>
        <v>0</v>
      </c>
      <c r="Z91" s="30" t="n">
        <f aca="false">Z43-Z56-(Z65-Y65)+(Z66-Y66)-Z64</f>
        <v>0</v>
      </c>
      <c r="AA91" s="30" t="n">
        <f aca="false">AA43-AA56-(AA65-Z65)+(AA66-Z66)-AA64</f>
        <v>0</v>
      </c>
      <c r="AB91" s="30" t="n">
        <f aca="false">AB43-AB56-(AB65-AA65)+(AB66-AA66)-AB64</f>
        <v>0</v>
      </c>
      <c r="AC91" s="30" t="n">
        <f aca="false">AC43-AC56-(AC65-AB65)+(AC66-AB66)-AC64</f>
        <v>0</v>
      </c>
      <c r="AD91" s="30" t="n">
        <f aca="false">AD43-AD56-(AD65-AC65)+(AD66-AC66)-AD64</f>
        <v>0</v>
      </c>
      <c r="AE91" s="30" t="n">
        <f aca="false">AE43-AE56-(AE65-AD65)+(AE66-AD66)-AE64</f>
        <v>0</v>
      </c>
      <c r="AF91" s="30" t="n">
        <f aca="false">AF43-AF56-(AF65-AE65)+(AF66-AE66)-AF64</f>
        <v>0</v>
      </c>
      <c r="AG91" s="30" t="n">
        <f aca="false">AG43-AG56-(AG65-AF65)+(AG66-AF66)-AG64</f>
        <v>0</v>
      </c>
      <c r="AH91" s="30" t="n">
        <f aca="false">AH43-AH56-(AH65-AG65)+(AH66-AG66)-AH64</f>
        <v>0</v>
      </c>
      <c r="AI91" s="30" t="n">
        <f aca="false">AI43-AI56-(AI65-AH65)+(AI66-AH66)-AI64</f>
        <v>0</v>
      </c>
      <c r="AJ91" s="30" t="n">
        <f aca="false">AJ43-AJ56-(AJ65-AI65)+(AJ66-AI66)-AJ64</f>
        <v>0</v>
      </c>
      <c r="AK91" s="30" t="n">
        <f aca="false">AK43-AK56-(AK65-AJ65)+(AK66-AJ66)-AK64</f>
        <v>0</v>
      </c>
    </row>
    <row r="92" customFormat="false" ht="15" hidden="false" customHeight="true" outlineLevel="0" collapsed="false">
      <c r="A92" s="25" t="s">
        <v>325</v>
      </c>
      <c r="B92" s="30" t="n">
        <f aca="false">B69-0-B67+B68</f>
        <v>0</v>
      </c>
      <c r="C92" s="30" t="n">
        <f aca="false">C69-B69-C67+C68</f>
        <v>0</v>
      </c>
      <c r="D92" s="30" t="n">
        <f aca="false">D69-C69-D67+D68</f>
        <v>0</v>
      </c>
      <c r="E92" s="30" t="n">
        <f aca="false">E69-D69-E67+E68</f>
        <v>0</v>
      </c>
      <c r="F92" s="30" t="n">
        <f aca="false">F69-E69-F67+F68</f>
        <v>0</v>
      </c>
      <c r="G92" s="30" t="n">
        <f aca="false">G69-F69-G67+G68</f>
        <v>0</v>
      </c>
      <c r="H92" s="30" t="n">
        <f aca="false">H69-G69-H67+H68</f>
        <v>0</v>
      </c>
      <c r="I92" s="30" t="n">
        <f aca="false">I69-H69-I67+I68</f>
        <v>0</v>
      </c>
      <c r="J92" s="30" t="n">
        <f aca="false">J69-I69-J67+J68</f>
        <v>0</v>
      </c>
      <c r="K92" s="30" t="n">
        <f aca="false">K69-J69-K67+K68</f>
        <v>0</v>
      </c>
      <c r="L92" s="30" t="n">
        <f aca="false">L69-K69-L67+L68</f>
        <v>0</v>
      </c>
      <c r="M92" s="30" t="n">
        <f aca="false">M69-L69-M67+M68</f>
        <v>0</v>
      </c>
      <c r="N92" s="30" t="n">
        <f aca="false">N69-M69-N67+N68</f>
        <v>0</v>
      </c>
      <c r="O92" s="30" t="n">
        <f aca="false">O69-N69-O67+O68</f>
        <v>0</v>
      </c>
      <c r="P92" s="30" t="n">
        <f aca="false">P69-O69-P67+P68</f>
        <v>0</v>
      </c>
      <c r="Q92" s="30" t="n">
        <f aca="false">Q69-P69-Q67+Q68</f>
        <v>0</v>
      </c>
      <c r="R92" s="30" t="n">
        <f aca="false">R69-Q69-R67+R68</f>
        <v>0</v>
      </c>
      <c r="S92" s="30" t="n">
        <f aca="false">S69-R69-S67+S68</f>
        <v>0</v>
      </c>
      <c r="T92" s="30" t="n">
        <f aca="false">T69-S69-T67+T68</f>
        <v>0</v>
      </c>
      <c r="U92" s="30" t="n">
        <f aca="false">U69-T69-U67+U68</f>
        <v>0</v>
      </c>
      <c r="V92" s="30" t="n">
        <f aca="false">V69-U69-V67+V68</f>
        <v>0</v>
      </c>
      <c r="W92" s="30" t="n">
        <f aca="false">W69-V69-W67+W68</f>
        <v>0</v>
      </c>
      <c r="X92" s="30" t="n">
        <f aca="false">X69-W69-X67+X68</f>
        <v>0</v>
      </c>
      <c r="Y92" s="30" t="n">
        <f aca="false">Y69-X69-Y67+Y68</f>
        <v>0</v>
      </c>
      <c r="Z92" s="30" t="n">
        <f aca="false">Z69-Y69-Z67+Z68</f>
        <v>0</v>
      </c>
      <c r="AA92" s="30" t="n">
        <f aca="false">AA69-Z69-AA67+AA68</f>
        <v>0</v>
      </c>
      <c r="AB92" s="30" t="n">
        <f aca="false">AB69-AA69-AB67+AB68</f>
        <v>0</v>
      </c>
      <c r="AC92" s="30" t="n">
        <f aca="false">AC69-AB69-AC67+AC68</f>
        <v>0</v>
      </c>
      <c r="AD92" s="30" t="n">
        <f aca="false">AD69-AC69-AD67+AD68</f>
        <v>0</v>
      </c>
      <c r="AE92" s="30" t="n">
        <f aca="false">AE69-AD69-AE67+AE68</f>
        <v>0</v>
      </c>
      <c r="AF92" s="30" t="n">
        <f aca="false">AF69-AE69-AF67+AF68</f>
        <v>0</v>
      </c>
      <c r="AG92" s="30" t="n">
        <f aca="false">AG69-AF69-AG67+AG68</f>
        <v>0</v>
      </c>
      <c r="AH92" s="30" t="n">
        <f aca="false">AH69-AG69-AH67+AH68</f>
        <v>0</v>
      </c>
      <c r="AI92" s="30" t="n">
        <f aca="false">AI69-AH69-AI67+AI68</f>
        <v>0</v>
      </c>
      <c r="AJ92" s="30" t="n">
        <f aca="false">AJ69-AI69-AJ67+AJ68</f>
        <v>0</v>
      </c>
      <c r="AK92" s="30" t="n">
        <f aca="false">AK69-AJ69-AK67+AK68</f>
        <v>0</v>
      </c>
    </row>
    <row r="93" customFormat="false" ht="15" hidden="false" customHeight="true" outlineLevel="0" collapsed="false">
      <c r="A93" s="25" t="s">
        <v>326</v>
      </c>
      <c r="B93" s="30" t="n">
        <f aca="false">B45+SUM(B46:B47)*(B28-B17*Cases!$C$21*Offers!$D$9)/B27+IFERROR(B48*B39/B43,0)</f>
        <v>0</v>
      </c>
      <c r="C93" s="30" t="n">
        <f aca="false">C45+SUM(C46:C47)*(C28-C17*Cases!$C$21*Offers!$D$9)/C27+IFERROR(C48*C39/C43,0)</f>
        <v>0</v>
      </c>
      <c r="D93" s="30" t="n">
        <f aca="false">D45+SUM(D46:D47)*(D28-D17*Cases!$C$21*Offers!$D$9)/D27+IFERROR(D48*D39/D43,0)</f>
        <v>432.972874705107</v>
      </c>
      <c r="E93" s="30" t="n">
        <f aca="false">E45+SUM(E46:E47)*(E28-E17*Cases!$C$21*Offers!$D$9)/E27+IFERROR(E48*E39/E43,0)</f>
        <v>1476.66726064329</v>
      </c>
      <c r="F93" s="30" t="n">
        <f aca="false">F45+SUM(F46:F47)*(F28-F17*Cases!$C$21*Offers!$D$9)/F27+IFERROR(F48*F39/F43,0)</f>
        <v>2317.31475007376</v>
      </c>
      <c r="G93" s="30" t="n">
        <f aca="false">G45+SUM(G46:G47)*(G28-G17*Cases!$C$21*Offers!$D$9)/G27+IFERROR(G48*G39/G43,0)</f>
        <v>3309.94369091616</v>
      </c>
      <c r="H93" s="30" t="n">
        <f aca="false">H45+SUM(H46:H47)*(H28-H17*Cases!$C$21*Offers!$D$9)/H27+IFERROR(H48*H39/H43,0)</f>
        <v>4152.38703776721</v>
      </c>
      <c r="I93" s="30" t="n">
        <f aca="false">I45+SUM(I46:I47)*(I28-I17*Cases!$C$21*Offers!$D$9)/I27+IFERROR(I48*I39/I43,0)</f>
        <v>5111.4597651316</v>
      </c>
      <c r="J93" s="30" t="n">
        <f aca="false">J45+SUM(J46:J47)*(J28-J17*Cases!$C$21*Offers!$D$9)/J27+IFERROR(J48*J39/J43,0)</f>
        <v>5948.40856049837</v>
      </c>
      <c r="K93" s="30" t="n">
        <f aca="false">K45+SUM(K46:K47)*(K28-K17*Cases!$C$21*Offers!$D$9)/K27+IFERROR(K48*K39/K43,0)</f>
        <v>6879.68343186367</v>
      </c>
      <c r="L93" s="30" t="n">
        <f aca="false">L45+SUM(L46:L47)*(L28-L17*Cases!$C$21*Offers!$D$9)/L27+IFERROR(L48*L39/L43,0)</f>
        <v>7707.509065657</v>
      </c>
      <c r="M93" s="30" t="n">
        <f aca="false">M45+SUM(M46:M47)*(M28-M17*Cases!$C$21*Offers!$D$9)/M27+IFERROR(M48*M39/M43,0)</f>
        <v>8614.25493299298</v>
      </c>
      <c r="N93" s="30" t="n">
        <f aca="false">N45+SUM(N46:N47)*(N28-N17*Cases!$C$21*Offers!$D$9)/N27+IFERROR(N48*N39/N43,0)</f>
        <v>9739.99337159483</v>
      </c>
      <c r="O93" s="30" t="n">
        <f aca="false">O45+SUM(O46:O47)*(O28-O17*Cases!$C$21*Offers!$D$9)/O27+IFERROR(O48*O39/O43,0)</f>
        <v>10681.520559684</v>
      </c>
      <c r="P93" s="30" t="n">
        <f aca="false">P45+SUM(P46:P47)*(P28-P17*Cases!$C$21*Offers!$D$9)/P27+IFERROR(P48*P39/P43,0)</f>
        <v>11906.8032224776</v>
      </c>
      <c r="Q93" s="30" t="n">
        <f aca="false">Q45+SUM(Q46:Q47)*(Q28-Q17*Cases!$C$21*Offers!$D$9)/Q27+IFERROR(Q48*Q39/Q43,0)</f>
        <v>13479.712648044</v>
      </c>
      <c r="R93" s="30" t="n">
        <f aca="false">R45+SUM(R46:R47)*(R28-R17*Cases!$C$21*Offers!$D$9)/R27+IFERROR(R48*R39/R43,0)</f>
        <v>15187.1205089338</v>
      </c>
      <c r="S93" s="30" t="n">
        <f aca="false">S45+SUM(S46:S47)*(S28-S17*Cases!$C$21*Offers!$D$9)/S27+IFERROR(S48*S39/S43,0)</f>
        <v>16740.6426719145</v>
      </c>
      <c r="T93" s="30" t="n">
        <f aca="false">T45+SUM(T46:T47)*(T28-T17*Cases!$C$21*Offers!$D$9)/T27+IFERROR(T48*T39/T43,0)</f>
        <v>18382.2404094963</v>
      </c>
      <c r="U93" s="30" t="n">
        <f aca="false">U45+SUM(U46:U47)*(U28-U17*Cases!$C$21*Offers!$D$9)/U27+IFERROR(U48*U39/U43,0)</f>
        <v>19921.9931289643</v>
      </c>
      <c r="V93" s="30" t="n">
        <f aca="false">V45+SUM(V46:V47)*(V28-V17*Cases!$C$21*Offers!$D$9)/V27+IFERROR(V48*V39/V43,0)</f>
        <v>21339.2554419245</v>
      </c>
      <c r="W93" s="30" t="n">
        <f aca="false">W45+SUM(W46:W47)*(W28-W17*Cases!$C$21*Offers!$D$9)/W27+IFERROR(W48*W39/W43,0)</f>
        <v>22845.8595285217</v>
      </c>
      <c r="X93" s="30" t="n">
        <f aca="false">X45+SUM(X46:X47)*(X28-X17*Cases!$C$21*Offers!$D$9)/X27+IFERROR(X48*X39/X43,0)</f>
        <v>24432.352650421</v>
      </c>
      <c r="Y93" s="30" t="n">
        <f aca="false">Y45+SUM(Y46:Y47)*(Y28-Y17*Cases!$C$21*Offers!$D$9)/Y27+IFERROR(Y48*Y39/Y43,0)</f>
        <v>25921.0570886984</v>
      </c>
      <c r="Z93" s="30" t="n">
        <f aca="false">Z45+SUM(Z46:Z47)*(Z28-Z17*Cases!$C$21*Offers!$D$9)/Z27+IFERROR(Z48*Z39/Z43,0)</f>
        <v>27295.1176431044</v>
      </c>
      <c r="AA93" s="30" t="n">
        <f aca="false">AA45+SUM(AA46:AA47)*(AA28-AA17*Cases!$C$21*Offers!$D$9)/AA27+IFERROR(AA48*AA39/AA43,0)</f>
        <v>28776.0832315204</v>
      </c>
      <c r="AB93" s="30" t="n">
        <f aca="false">AB45+SUM(AB46:AB47)*(AB28-AB17*Cases!$C$21*Offers!$D$9)/AB27+IFERROR(AB48*AB39/AB43,0)</f>
        <v>30567.7818799444</v>
      </c>
      <c r="AC93" s="30" t="n">
        <f aca="false">AC45+SUM(AC46:AC47)*(AC28-AC17*Cases!$C$21*Offers!$D$9)/AC27+IFERROR(AC48*AC39/AC43,0)</f>
        <v>32652.6842864302</v>
      </c>
      <c r="AD93" s="30" t="n">
        <f aca="false">AD45+SUM(AD46:AD47)*(AD28-AD17*Cases!$C$21*Offers!$D$9)/AD27+IFERROR(AD48*AD39/AD43,0)</f>
        <v>34723.3648671111</v>
      </c>
      <c r="AE93" s="30" t="n">
        <f aca="false">AE45+SUM(AE46:AE47)*(AE28-AE17*Cases!$C$21*Offers!$D$9)/AE27+IFERROR(AE48*AE39/AE43,0)</f>
        <v>36680.2786074696</v>
      </c>
      <c r="AF93" s="30" t="n">
        <f aca="false">AF45+SUM(AF46:AF47)*(AF28-AF17*Cases!$C$21*Offers!$D$9)/AF27+IFERROR(AF48*AF39/AF43,0)</f>
        <v>38643.1805504799</v>
      </c>
      <c r="AG93" s="30" t="n">
        <f aca="false">AG45+SUM(AG46:AG47)*(AG28-AG17*Cases!$C$21*Offers!$D$9)/AG27+IFERROR(AG48*AG39/AG43,0)</f>
        <v>40254.1410109072</v>
      </c>
      <c r="AH93" s="30" t="n">
        <f aca="false">AH45+SUM(AH46:AH47)*(AH28-AH17*Cases!$C$21*Offers!$D$9)/AH27+IFERROR(AH48*AH39/AH43,0)</f>
        <v>41790.260916555</v>
      </c>
      <c r="AI93" s="30" t="n">
        <f aca="false">AI45+SUM(AI46:AI47)*(AI28-AI17*Cases!$C$21*Offers!$D$9)/AI27+IFERROR(AI48*AI39/AI43,0)</f>
        <v>43019.6706496913</v>
      </c>
      <c r="AJ93" s="30" t="n">
        <f aca="false">AJ45+SUM(AJ46:AJ47)*(AJ28-AJ17*Cases!$C$21*Offers!$D$9)/AJ27+IFERROR(AJ48*AJ39/AJ43,0)</f>
        <v>43912.0235169971</v>
      </c>
      <c r="AK93" s="30" t="n">
        <f aca="false">AK45+SUM(AK46:AK47)*(AK28-AK17*Cases!$C$21*Offers!$D$9)/AK27+IFERROR(AK48*AK39/AK43,0)</f>
        <v>44819.1050297966</v>
      </c>
    </row>
    <row r="94" customFormat="false" ht="15" hidden="false" customHeight="true" outlineLevel="0" collapsed="false">
      <c r="A94" s="25" t="s">
        <v>327</v>
      </c>
      <c r="B94" s="30" t="n">
        <f aca="false">SUM(B46:B47)*B17*Cases!$C$21*Offers!$D$9/B27+IFERROR(B48*B40/B43,0)</f>
        <v>0</v>
      </c>
      <c r="C94" s="30" t="n">
        <f aca="false">SUM(C46:C47)*C17*Cases!$C$21*Offers!$D$9/C27+IFERROR(C48*C40/C43,0)</f>
        <v>0</v>
      </c>
      <c r="D94" s="30" t="n">
        <f aca="false">SUM(D46:D47)*D17*Cases!$C$21*Offers!$D$9/D27+IFERROR(D48*D40/D43,0)</f>
        <v>247.01976486749</v>
      </c>
      <c r="E94" s="30" t="n">
        <f aca="false">SUM(E46:E47)*E17*Cases!$C$21*Offers!$D$9/E27+IFERROR(E48*E40/E43,0)</f>
        <v>734.573870758569</v>
      </c>
      <c r="F94" s="30" t="n">
        <f aca="false">SUM(F46:F47)*F17*Cases!$C$21*Offers!$D$9/F27+IFERROR(F48*F40/F43,0)</f>
        <v>1005.08158854466</v>
      </c>
      <c r="G94" s="30" t="n">
        <f aca="false">SUM(G46:G47)*G17*Cases!$C$21*Offers!$D$9/G27+IFERROR(G48*G40/G43,0)</f>
        <v>1463.56942817463</v>
      </c>
      <c r="H94" s="30" t="n">
        <f aca="false">SUM(H46:H47)*H17*Cases!$C$21*Offers!$D$9/H27+IFERROR(H48*H40/H43,0)</f>
        <v>1740.20895588853</v>
      </c>
      <c r="I94" s="30" t="n">
        <f aca="false">SUM(I46:I47)*I17*Cases!$C$21*Offers!$D$9/I27+IFERROR(I48*I40/I43,0)</f>
        <v>2181.20650030671</v>
      </c>
      <c r="J94" s="30" t="n">
        <f aca="false">SUM(J46:J47)*J17*Cases!$C$21*Offers!$D$9/J27+IFERROR(J48*J40/J43,0)</f>
        <v>2459.0183998864</v>
      </c>
      <c r="K94" s="30" t="n">
        <f aca="false">SUM(K46:K47)*K17*Cases!$C$21*Offers!$D$9/K27+IFERROR(K48*K40/K43,0)</f>
        <v>2886.26811073558</v>
      </c>
      <c r="L94" s="30" t="n">
        <f aca="false">SUM(L46:L47)*L17*Cases!$C$21*Offers!$D$9/L27+IFERROR(L48*L40/L43,0)</f>
        <v>3162.73658571186</v>
      </c>
      <c r="M94" s="30" t="n">
        <f aca="false">SUM(M46:M47)*M17*Cases!$C$21*Offers!$D$9/M27+IFERROR(M48*M40/M43,0)</f>
        <v>3578.32285679939</v>
      </c>
      <c r="N94" s="30" t="n">
        <f aca="false">SUM(N46:N47)*N17*Cases!$C$21*Offers!$D$9/N27+IFERROR(N48*N40/N43,0)</f>
        <v>4168.97867236421</v>
      </c>
      <c r="O94" s="30" t="n">
        <f aca="false">SUM(O46:O47)*O17*Cases!$C$21*Offers!$D$9/O27+IFERROR(O48*O40/O43,0)</f>
        <v>4625.81647416346</v>
      </c>
      <c r="P94" s="30" t="n">
        <f aca="false">SUM(P46:P47)*P17*Cases!$C$21*Offers!$D$9/P27+IFERROR(P48*P40/P43,0)</f>
        <v>5148.1470745703</v>
      </c>
      <c r="Q94" s="30" t="n">
        <f aca="false">SUM(Q46:Q47)*Q17*Cases!$C$21*Offers!$D$9/Q27+IFERROR(Q48*Q40/Q43,0)</f>
        <v>5870.82010928922</v>
      </c>
      <c r="R94" s="30" t="n">
        <f aca="false">SUM(R46:R47)*R17*Cases!$C$21*Offers!$D$9/R27+IFERROR(R48*R40/R43,0)</f>
        <v>6693.73173183946</v>
      </c>
      <c r="S94" s="30" t="n">
        <f aca="false">SUM(S46:S47)*S17*Cases!$C$21*Offers!$D$9/S27+IFERROR(S48*S40/S43,0)</f>
        <v>7422.44892555503</v>
      </c>
      <c r="T94" s="30" t="n">
        <f aca="false">SUM(T46:T47)*T17*Cases!$C$21*Offers!$D$9/T27+IFERROR(T48*T40/T43,0)</f>
        <v>8193.80898769077</v>
      </c>
      <c r="U94" s="30" t="n">
        <f aca="false">SUM(U46:U47)*U17*Cases!$C$21*Offers!$D$9/U27+IFERROR(U48*U40/U43,0)</f>
        <v>8927.79827092696</v>
      </c>
      <c r="V94" s="30" t="n">
        <f aca="false">SUM(V46:V47)*V17*Cases!$C$21*Offers!$D$9/V27+IFERROR(V48*V40/V43,0)</f>
        <v>9485.11383993665</v>
      </c>
      <c r="W94" s="30" t="n">
        <f aca="false">SUM(W46:W47)*W17*Cases!$C$21*Offers!$D$9/W27+IFERROR(W48*W40/W43,0)</f>
        <v>10203.803942393</v>
      </c>
      <c r="X94" s="30" t="n">
        <f aca="false">SUM(X46:X47)*X17*Cases!$C$21*Offers!$D$9/X27+IFERROR(X48*X40/X43,0)</f>
        <v>10950.6981205792</v>
      </c>
      <c r="Y94" s="30" t="n">
        <f aca="false">SUM(Y46:Y47)*Y17*Cases!$C$21*Offers!$D$9/Y27+IFERROR(Y48*Y40/Y43,0)</f>
        <v>11669.1383172703</v>
      </c>
      <c r="Z94" s="30" t="n">
        <f aca="false">SUM(Z46:Z47)*Z17*Cases!$C$21*Offers!$D$9/Z27+IFERROR(Z48*Z40/Z43,0)</f>
        <v>12214.0464121487</v>
      </c>
      <c r="AA94" s="30" t="n">
        <f aca="false">SUM(AA46:AA47)*AA17*Cases!$C$21*Offers!$D$9/AA27+IFERROR(AA48*AA40/AA43,0)</f>
        <v>12933.781778365</v>
      </c>
      <c r="AB94" s="30" t="n">
        <f aca="false">SUM(AB46:AB47)*AB17*Cases!$C$21*Offers!$D$9/AB27+IFERROR(AB48*AB40/AB43,0)</f>
        <v>13737.9665975419</v>
      </c>
      <c r="AC94" s="30" t="n">
        <f aca="false">SUM(AC46:AC47)*AC17*Cases!$C$21*Offers!$D$9/AC27+IFERROR(AC48*AC40/AC43,0)</f>
        <v>14715.9696408856</v>
      </c>
      <c r="AD94" s="30" t="n">
        <f aca="false">SUM(AD46:AD47)*AD17*Cases!$C$21*Offers!$D$9/AD27+IFERROR(AD48*AD40/AD43,0)</f>
        <v>15588.7818331582</v>
      </c>
      <c r="AE94" s="30" t="n">
        <f aca="false">SUM(AE46:AE47)*AE17*Cases!$C$21*Offers!$D$9/AE27+IFERROR(AE48*AE40/AE43,0)</f>
        <v>16490.6433066251</v>
      </c>
      <c r="AF94" s="30" t="n">
        <f aca="false">SUM(AF46:AF47)*AF17*Cases!$C$21*Offers!$D$9/AF27+IFERROR(AF48*AF40/AF43,0)</f>
        <v>17300.6979637738</v>
      </c>
      <c r="AG94" s="30" t="n">
        <f aca="false">SUM(AG46:AG47)*AG17*Cases!$C$21*Offers!$D$9/AG27+IFERROR(AG48*AG40/AG43,0)</f>
        <v>18006.4912000743</v>
      </c>
      <c r="AH94" s="30" t="n">
        <f aca="false">SUM(AH46:AH47)*AH17*Cases!$C$21*Offers!$D$9/AH27+IFERROR(AH48*AH40/AH43,0)</f>
        <v>18666.0647048685</v>
      </c>
      <c r="AI94" s="30" t="n">
        <f aca="false">SUM(AI46:AI47)*AI17*Cases!$C$21*Offers!$D$9/AI27+IFERROR(AI48*AI40/AI43,0)</f>
        <v>19150.366219747</v>
      </c>
      <c r="AJ94" s="30" t="n">
        <f aca="false">SUM(AJ46:AJ47)*AJ17*Cases!$C$21*Offers!$D$9/AJ27+IFERROR(AJ48*AJ40/AJ43,0)</f>
        <v>19538.6979817964</v>
      </c>
      <c r="AK94" s="30" t="n">
        <f aca="false">SUM(AK46:AK47)*AK17*Cases!$C$21*Offers!$D$9/AK27+IFERROR(AK48*AK40/AK43,0)</f>
        <v>19938.9176965905</v>
      </c>
    </row>
    <row r="95" customFormat="false" ht="15" hidden="false" customHeight="true" outlineLevel="0" collapsed="false">
      <c r="A95" s="25" t="s">
        <v>328</v>
      </c>
      <c r="B95" s="30" t="n">
        <f aca="false">SUM(B46:B47)*B31/B27+IFERROR(B48*B41/B43,0)</f>
        <v>0</v>
      </c>
      <c r="C95" s="30" t="n">
        <f aca="false">SUM(C46:C47)*C31/C27+IFERROR(C48*C41/C43,0)</f>
        <v>3644.44444444444</v>
      </c>
      <c r="D95" s="30" t="n">
        <f aca="false">SUM(D46:D47)*D31/D27+IFERROR(D48*D41/D43,0)</f>
        <v>7398.42254031111</v>
      </c>
      <c r="E95" s="30" t="n">
        <f aca="false">SUM(E46:E47)*E31/E27+IFERROR(E48*E41/E43,0)</f>
        <v>3754.54218840493</v>
      </c>
      <c r="F95" s="30" t="n">
        <f aca="false">SUM(F46:F47)*F31/F27+IFERROR(F48*F41/F43,0)</f>
        <v>7456.36192300723</v>
      </c>
      <c r="G95" s="30" t="n">
        <f aca="false">SUM(G46:G47)*G31/G27+IFERROR(G48*G41/G43,0)</f>
        <v>3782.21525198147</v>
      </c>
      <c r="H95" s="30" t="n">
        <f aca="false">SUM(H46:H47)*H31/H27+IFERROR(H48*H41/H43,0)</f>
        <v>7444.16807424684</v>
      </c>
      <c r="I95" s="30" t="n">
        <f aca="false">SUM(I46:I47)*I31/I27+IFERROR(I48*I41/I43,0)</f>
        <v>3800.05041354037</v>
      </c>
      <c r="J95" s="30" t="n">
        <f aca="false">SUM(J46:J47)*J31/J27+IFERROR(J48*J41/J43,0)</f>
        <v>7437.19859818096</v>
      </c>
      <c r="K95" s="30" t="n">
        <f aca="false">SUM(K46:K47)*K31/K27+IFERROR(K48*K41/K43,0)</f>
        <v>3812.49989474402</v>
      </c>
      <c r="L95" s="30" t="n">
        <f aca="false">SUM(L46:L47)*L31/L27+IFERROR(L48*L41/L43,0)</f>
        <v>7432.68908180241</v>
      </c>
      <c r="M95" s="30" t="n">
        <f aca="false">SUM(M46:M47)*M31/M27+IFERROR(M48*M41/M43,0)</f>
        <v>3821.68154646691</v>
      </c>
      <c r="N95" s="30" t="n">
        <f aca="false">SUM(N46:N47)*N31/N27+IFERROR(N48*N41/N43,0)</f>
        <v>8054.15765451946</v>
      </c>
      <c r="O95" s="30" t="n">
        <f aca="false">SUM(O46:O47)*O31/O27+IFERROR(O48*O41/O43,0)</f>
        <v>8119.84571152746</v>
      </c>
      <c r="P95" s="30" t="n">
        <f aca="false">SUM(P46:P47)*P31/P27+IFERROR(P48*P41/P43,0)</f>
        <v>12115.5391761647</v>
      </c>
      <c r="Q95" s="30" t="n">
        <f aca="false">SUM(Q46:Q47)*Q31/Q27+IFERROR(Q48*Q41/Q43,0)</f>
        <v>8201.63145239108</v>
      </c>
      <c r="R95" s="30" t="n">
        <f aca="false">SUM(R46:R47)*R31/R27+IFERROR(R48*R41/R43,0)</f>
        <v>12667.0445755552</v>
      </c>
      <c r="S95" s="30" t="n">
        <f aca="false">SUM(S46:S47)*S31/S27+IFERROR(S48*S41/S43,0)</f>
        <v>8569.4837826339</v>
      </c>
      <c r="T95" s="30" t="n">
        <f aca="false">SUM(T46:T47)*T31/T27+IFERROR(T48*T41/T43,0)</f>
        <v>13014.4939244959</v>
      </c>
      <c r="U95" s="30" t="n">
        <f aca="false">SUM(U46:U47)*U31/U27+IFERROR(U48*U41/U43,0)</f>
        <v>8809.39746997953</v>
      </c>
      <c r="V95" s="30" t="n">
        <f aca="false">SUM(V46:V47)*V31/V27+IFERROR(V48*V41/V43,0)</f>
        <v>13013.0144546534</v>
      </c>
      <c r="W95" s="30" t="n">
        <f aca="false">SUM(W46:W47)*W31/W27+IFERROR(W48*W41/W43,0)</f>
        <v>8814.97116915518</v>
      </c>
      <c r="X95" s="30" t="n">
        <f aca="false">SUM(X46:X47)*X31/X27+IFERROR(X48*X41/X43,0)</f>
        <v>13256.9370282914</v>
      </c>
      <c r="Y95" s="30" t="n">
        <f aca="false">SUM(Y46:Y47)*Y31/Y27+IFERROR(Y48*Y41/Y43,0)</f>
        <v>8982.91164663997</v>
      </c>
      <c r="Z95" s="30" t="n">
        <f aca="false">SUM(Z46:Z47)*Z31/Z27+IFERROR(Z48*Z41/Z43,0)</f>
        <v>13255.9920221305</v>
      </c>
      <c r="AA95" s="30" t="n">
        <f aca="false">SUM(AA46:AA47)*AA31/AA27+IFERROR(AA48*AA41/AA43,0)</f>
        <v>13335.9691026449</v>
      </c>
      <c r="AB95" s="30" t="n">
        <f aca="false">SUM(AB46:AB47)*AB31/AB27+IFERROR(AB48*AB41/AB43,0)</f>
        <v>17708.5167308285</v>
      </c>
      <c r="AC95" s="30" t="n">
        <f aca="false">SUM(AC46:AC47)*AC31/AC27+IFERROR(AC48*AC41/AC43,0)</f>
        <v>13415.925981506</v>
      </c>
      <c r="AD95" s="30" t="n">
        <f aca="false">SUM(AD46:AD47)*AD31/AD27+IFERROR(AD48*AD41/AD43,0)</f>
        <v>17748.1247018775</v>
      </c>
      <c r="AE95" s="30" t="n">
        <f aca="false">SUM(AE46:AE47)*AE31/AE27+IFERROR(AE48*AE41/AE43,0)</f>
        <v>13416.4372495198</v>
      </c>
      <c r="AF95" s="30" t="n">
        <f aca="false">SUM(AF46:AF47)*AF31/AF27+IFERROR(AF48*AF41/AF43,0)</f>
        <v>13371.3644525815</v>
      </c>
      <c r="AG95" s="30" t="n">
        <f aca="false">SUM(AG46:AG47)*AG31/AG27+IFERROR(AG48*AG41/AG43,0)</f>
        <v>13360.9212492638</v>
      </c>
      <c r="AH95" s="30" t="n">
        <f aca="false">SUM(AH46:AH47)*AH31/AH27+IFERROR(AH48*AH41/AH43,0)</f>
        <v>8991.23561695692</v>
      </c>
      <c r="AI95" s="30" t="n">
        <f aca="false">SUM(AI46:AI47)*AI31/AI27+IFERROR(AI48*AI41/AI43,0)</f>
        <v>8914.96865641716</v>
      </c>
      <c r="AJ95" s="30" t="n">
        <f aca="false">SUM(AJ46:AJ47)*AJ31/AJ27+IFERROR(AJ48*AJ41/AJ43,0)</f>
        <v>8908.18915542714</v>
      </c>
      <c r="AK95" s="30" t="n">
        <f aca="false">SUM(AK46:AK47)*AK31/AK27+IFERROR(AK48*AK41/AK43,0)</f>
        <v>8908.20626896261</v>
      </c>
    </row>
    <row r="96" customFormat="false" ht="15" hidden="false" customHeight="true" outlineLevel="0" collapsed="false">
      <c r="A96" s="25" t="s">
        <v>329</v>
      </c>
      <c r="B96" s="30" t="n">
        <f aca="false">SUM(B46:B47)*B32/B27+IFERROR(B48*B42/B43,0)</f>
        <v>0</v>
      </c>
      <c r="C96" s="30" t="n">
        <f aca="false">SUM(C46:C47)*C32/C27+IFERROR(C48*C42/C43,0)</f>
        <v>0</v>
      </c>
      <c r="D96" s="30" t="n">
        <f aca="false">SUM(D46:D47)*D32/D27+IFERROR(D48*D42/D43,0)</f>
        <v>62.5663015977777</v>
      </c>
      <c r="E96" s="30" t="n">
        <f aca="false">SUM(E46:E47)*E32/E27+IFERROR(E48*E42/E43,0)</f>
        <v>245.399723322838</v>
      </c>
      <c r="F96" s="30" t="n">
        <f aca="false">SUM(F46:F47)*F32/F27+IFERROR(F48*F42/F43,0)</f>
        <v>439.653855585837</v>
      </c>
      <c r="G96" s="30" t="n">
        <f aca="false">SUM(G46:G47)*G32/G27+IFERROR(G48*G42/G43,0)</f>
        <v>609.047860160066</v>
      </c>
      <c r="H96" s="30" t="n">
        <f aca="false">SUM(H46:H47)*H32/H27+IFERROR(H48*H42/H43,0)</f>
        <v>805.70530553058</v>
      </c>
      <c r="I96" s="30" t="n">
        <f aca="false">SUM(I46:I47)*I32/I27+IFERROR(I48*I42/I43,0)</f>
        <v>966.876235913102</v>
      </c>
      <c r="J96" s="30" t="n">
        <f aca="false">SUM(J46:J47)*J32/J27+IFERROR(J48*J42/J43,0)</f>
        <v>1163.71233169028</v>
      </c>
      <c r="K96" s="30" t="n">
        <f aca="false">SUM(K46:K47)*K32/K27+IFERROR(K48*K42/K43,0)</f>
        <v>1318.35130920315</v>
      </c>
      <c r="L96" s="30" t="n">
        <f aca="false">SUM(L46:L47)*L32/L27+IFERROR(L48*L42/L43,0)</f>
        <v>1514.24089042283</v>
      </c>
      <c r="M96" s="30" t="n">
        <f aca="false">SUM(M46:M47)*M32/M27+IFERROR(M48*M42/M43,0)</f>
        <v>1663.29276629184</v>
      </c>
      <c r="N96" s="30" t="n">
        <f aca="false">SUM(N46:N47)*N32/N27+IFERROR(N48*N42/N43,0)</f>
        <v>2010.87409324164</v>
      </c>
      <c r="O96" s="30" t="n">
        <f aca="false">SUM(O46:O47)*O32/O27+IFERROR(O48*O42/O43,0)</f>
        <v>2174.8757401175</v>
      </c>
      <c r="P96" s="30" t="n">
        <f aca="false">SUM(P46:P47)*P32/P27+IFERROR(P48*P42/P43,0)</f>
        <v>2434.05138649259</v>
      </c>
      <c r="Q96" s="30" t="n">
        <f aca="false">SUM(Q46:Q47)*Q32/Q27+IFERROR(Q48*Q42/Q43,0)</f>
        <v>2730.38310278945</v>
      </c>
      <c r="R96" s="30" t="n">
        <f aca="false">SUM(R46:R47)*R32/R27+IFERROR(R48*R42/R43,0)</f>
        <v>3198.22415288213</v>
      </c>
      <c r="S96" s="30" t="n">
        <f aca="false">SUM(S46:S47)*S32/S27+IFERROR(S48*S42/S43,0)</f>
        <v>3495.33324982924</v>
      </c>
      <c r="T96" s="30" t="n">
        <f aca="false">SUM(T46:T47)*T32/T27+IFERROR(T48*T42/T43,0)</f>
        <v>3942.32182829642</v>
      </c>
      <c r="U96" s="30" t="n">
        <f aca="false">SUM(U46:U47)*U32/U27+IFERROR(U48*U42/U43,0)</f>
        <v>4240.29750686172</v>
      </c>
      <c r="V96" s="30" t="n">
        <f aca="false">SUM(V46:V47)*V32/V27+IFERROR(V48*V42/V43,0)</f>
        <v>4585.9633844526</v>
      </c>
      <c r="W96" s="30" t="n">
        <f aca="false">SUM(W46:W47)*W32/W27+IFERROR(W48*W42/W43,0)</f>
        <v>4876.4288879405</v>
      </c>
      <c r="X96" s="30" t="n">
        <f aca="false">SUM(X46:X47)*X32/X27+IFERROR(X48*X42/X43,0)</f>
        <v>5314.06622977039</v>
      </c>
      <c r="Y96" s="30" t="n">
        <f aca="false">SUM(Y46:Y47)*Y32/Y27+IFERROR(Y48*Y42/Y43,0)</f>
        <v>5603.16149901885</v>
      </c>
      <c r="Z96" s="30" t="n">
        <f aca="false">SUM(Z46:Z47)*Z32/Z27+IFERROR(Z48*Z42/Z43,0)</f>
        <v>5943.81681333076</v>
      </c>
      <c r="AA96" s="30" t="n">
        <f aca="false">SUM(AA46:AA47)*AA32/AA27+IFERROR(AA48*AA42/AA43,0)</f>
        <v>6232.882470342</v>
      </c>
      <c r="AB96" s="30" t="n">
        <f aca="false">SUM(AB46:AB47)*AB32/AB27+IFERROR(AB48*AB42/AB43,0)</f>
        <v>4873.31354094901</v>
      </c>
      <c r="AC96" s="30" t="n">
        <f aca="false">SUM(AC46:AC47)*AC32/AC27+IFERROR(AC48*AC42/AC43,0)</f>
        <v>7050.8040959775</v>
      </c>
      <c r="AD96" s="30" t="n">
        <f aca="false">SUM(AD46:AD47)*AD32/AD27+IFERROR(AD48*AD42/AD43,0)</f>
        <v>1330.68914541064</v>
      </c>
      <c r="AE96" s="30" t="n">
        <f aca="false">SUM(AE46:AE47)*AE32/AE27+IFERROR(AE48*AE42/AE43,0)</f>
        <v>3726.03204686854</v>
      </c>
      <c r="AF96" s="30" t="n">
        <f aca="false">SUM(AF46:AF47)*AF32/AF27+IFERROR(AF48*AF42/AF43,0)</f>
        <v>2308.35799113795</v>
      </c>
      <c r="AG96" s="30" t="n">
        <f aca="false">SUM(AG46:AG47)*AG32/AG27+IFERROR(AG48*AG42/AG43,0)</f>
        <v>888.015586108154</v>
      </c>
      <c r="AH96" s="30" t="n">
        <f aca="false">SUM(AH46:AH47)*AH32/AH27+IFERROR(AH48*AH42/AH43,0)</f>
        <v>3926.8824886045</v>
      </c>
      <c r="AI96" s="30" t="n">
        <f aca="false">SUM(AI46:AI47)*AI32/AI27+IFERROR(AI48*AI42/AI43,0)</f>
        <v>3136.09163495464</v>
      </c>
      <c r="AJ96" s="30" t="n">
        <f aca="false">SUM(AJ46:AJ47)*AJ32/AJ27+IFERROR(AJ48*AJ42/AJ43,0)</f>
        <v>2337.75011757634</v>
      </c>
      <c r="AK96" s="30" t="n">
        <f aca="false">SUM(AK46:AK47)*AK32/AK27+IFERROR(AK48*AK42/AK43,0)</f>
        <v>1549.7560244593</v>
      </c>
    </row>
    <row r="97" customFormat="false" ht="15" hidden="false" customHeight="true" outlineLevel="0" collapsed="false">
      <c r="A97" s="25" t="s">
        <v>330</v>
      </c>
      <c r="B97" s="30" t="n">
        <f aca="false">SUM(B46:B47)*(1-B34)+IF(B43=0,B48,0)</f>
        <v>16400</v>
      </c>
      <c r="C97" s="30" t="n">
        <f aca="false">SUM(C46:C47)*(1-C34)+IF(C43=0,C48,0)</f>
        <v>12816.3055555556</v>
      </c>
      <c r="D97" s="30" t="n">
        <f aca="false">SUM(D46:D47)*(1-D34)+IF(D43=0,D48,0)</f>
        <v>8570.51851851852</v>
      </c>
      <c r="E97" s="30" t="n">
        <f aca="false">SUM(E46:E47)*(1-E34)+IF(E43=0,E48,0)</f>
        <v>11079.0503703704</v>
      </c>
      <c r="F97" s="30" t="n">
        <f aca="false">SUM(F46:F47)*(1-F34)+IF(F43=0,F48,0)</f>
        <v>6790.51171851852</v>
      </c>
      <c r="G97" s="30" t="n">
        <f aca="false">SUM(G46:G47)*(1-G34)+IF(G43=0,G48,0)</f>
        <v>9316.84363837037</v>
      </c>
      <c r="H97" s="30" t="n">
        <f aca="false">SUM(H46:H47)*(1-H34)+IF(H43=0,H48,0)</f>
        <v>5045.92705383852</v>
      </c>
      <c r="I97" s="30" t="n">
        <f aca="false">SUM(I46:I47)*(1-I34)+IF(I43=0,I48,0)</f>
        <v>7589.70482033717</v>
      </c>
      <c r="J97" s="30" t="n">
        <f aca="false">SUM(J46:J47)*(1-J34)+IF(J43=0,J48,0)</f>
        <v>3336.05962398565</v>
      </c>
      <c r="K97" s="30" t="n">
        <f aca="false">SUM(K46:K47)*(1-K34)+IF(K43=0,K48,0)</f>
        <v>5896.93606478283</v>
      </c>
      <c r="L97" s="30" t="n">
        <f aca="false">SUM(L46:L47)*(1-L34)+IF(L43=0,L48,0)</f>
        <v>1660.21855598686</v>
      </c>
      <c r="M97" s="30" t="n">
        <f aca="false">SUM(M46:M47)*(1-M34)+IF(M43=0,M48,0)</f>
        <v>4237.85340746403</v>
      </c>
      <c r="N97" s="30" t="n">
        <f aca="false">SUM(N46:N47)*(1-N34)+IF(N43=0,N48,0)</f>
        <v>6613.84041955986</v>
      </c>
      <c r="O97" s="30" t="n">
        <f aca="false">SUM(O46:O47)*(1-O34)+IF(O43=0,O48,0)</f>
        <v>5473.44255590481</v>
      </c>
      <c r="P97" s="30" t="n">
        <f aca="false">SUM(P46:P47)*(1-P34)+IF(P43=0,P48,0)</f>
        <v>322.405427643054</v>
      </c>
      <c r="Q97" s="30" t="n">
        <f aca="false">SUM(Q46:Q47)*(1-Q34)+IF(Q43=0,Q48,0)</f>
        <v>2509.90569769095</v>
      </c>
      <c r="R97" s="30" t="n">
        <f aca="false">SUM(R46:R47)*(1-R34)+IF(R43=0,R48,0)</f>
        <v>4095.45961012207</v>
      </c>
      <c r="S97" s="30" t="n">
        <f aca="false">SUM(S46:S47)*(1-S34)+IF(S43=0,S48,0)</f>
        <v>6413.5007587017</v>
      </c>
      <c r="T97" s="30" t="n">
        <f aca="false">SUM(T46:T47)*(1-T34)+IF(T43=0,T48,0)</f>
        <v>8139.18224399857</v>
      </c>
      <c r="U97" s="30" t="n">
        <f aca="false">SUM(U46:U47)*(1-U34)+IF(U43=0,U48,0)</f>
        <v>10554.0851584007</v>
      </c>
      <c r="V97" s="30" t="n">
        <f aca="false">SUM(V46:V47)*(1-V34)+IF(V43=0,V48,0)</f>
        <v>5042.74079804475</v>
      </c>
      <c r="W97" s="30" t="n">
        <f aca="false">SUM(W46:W47)*(1-W34)+IF(W43=0,W48,0)</f>
        <v>7488.60812690641</v>
      </c>
      <c r="X97" s="30" t="n">
        <f aca="false">SUM(X46:X47)*(1-X34)+IF(X43=0,X48,0)</f>
        <v>9270.37300853566</v>
      </c>
      <c r="Y97" s="30" t="n">
        <f aca="false">SUM(Y46:Y47)*(1-Y34)+IF(Y43=0,Y48,0)</f>
        <v>11794.1588306891</v>
      </c>
      <c r="Z97" s="30" t="n">
        <f aca="false">SUM(Z46:Z47)*(1-Z34)+IF(Z43=0,Z48,0)</f>
        <v>6238.80231700908</v>
      </c>
      <c r="AA97" s="30" t="n">
        <f aca="false">SUM(AA46:AA47)*(1-AA34)+IF(AA43=0,AA48,0)</f>
        <v>4458.57548786885</v>
      </c>
      <c r="AB97" s="30" t="n">
        <f aca="false">SUM(AB46:AB47)*(1-AB34)+IF(AB43=0,AB48,0)</f>
        <v>0</v>
      </c>
      <c r="AC97" s="30" t="n">
        <f aca="false">SUM(AC46:AC47)*(1-AC34)+IF(AC43=0,AC48,0)</f>
        <v>166.107567003535</v>
      </c>
      <c r="AD97" s="30" t="n">
        <f aca="false">SUM(AD46:AD47)*(1-AD34)+IF(AD43=0,AD48,0)</f>
        <v>0</v>
      </c>
      <c r="AE97" s="30" t="n">
        <f aca="false">SUM(AE46:AE47)*(1-AE34)+IF(AE43=0,AE48,0)</f>
        <v>0</v>
      </c>
      <c r="AF97" s="30" t="n">
        <f aca="false">SUM(AF46:AF47)*(1-AF34)+IF(AF43=0,AF48,0)</f>
        <v>0</v>
      </c>
      <c r="AG97" s="30" t="n">
        <f aca="false">SUM(AG46:AG47)*(1-AG34)+IF(AG43=0,AG48,0)</f>
        <v>0</v>
      </c>
      <c r="AH97" s="30" t="n">
        <f aca="false">SUM(AH46:AH47)*(1-AH34)+IF(AH43=0,AH48,0)</f>
        <v>0</v>
      </c>
      <c r="AI97" s="30" t="n">
        <f aca="false">SUM(AI46:AI47)*(1-AI34)+IF(AI43=0,AI48,0)</f>
        <v>0</v>
      </c>
      <c r="AJ97" s="30" t="n">
        <f aca="false">SUM(AJ46:AJ47)*(1-AJ34)+IF(AJ43=0,AJ48,0)</f>
        <v>0</v>
      </c>
      <c r="AK97" s="30" t="n">
        <f aca="false">SUM(AK46:AK47)*(1-AK34)+IF(AK43=0,AK48,0)</f>
        <v>0</v>
      </c>
    </row>
    <row r="98" customFormat="false" ht="15" hidden="false" customHeight="true" outlineLevel="0" collapsed="false">
      <c r="A98" s="25" t="s">
        <v>331</v>
      </c>
      <c r="B98" s="30" t="n">
        <f aca="false">B39-B93</f>
        <v>0</v>
      </c>
      <c r="C98" s="30" t="n">
        <f aca="false">C39-C93</f>
        <v>0</v>
      </c>
      <c r="D98" s="30" t="n">
        <f aca="false">D39-D93</f>
        <v>241.892125294893</v>
      </c>
      <c r="E98" s="30" t="n">
        <f aca="false">E39-E93</f>
        <v>1209.29543935671</v>
      </c>
      <c r="F98" s="30" t="n">
        <f aca="false">F39-F93</f>
        <v>2352.88602292624</v>
      </c>
      <c r="G98" s="30" t="n">
        <f aca="false">G39-G93</f>
        <v>3331.40142435384</v>
      </c>
      <c r="H98" s="30" t="n">
        <f aca="false">H39-H93</f>
        <v>4433.64232635009</v>
      </c>
      <c r="I98" s="30" t="n">
        <f aca="false">I39-I93</f>
        <v>5406.55565534452</v>
      </c>
      <c r="J98" s="30" t="n">
        <f aca="false">J39-J93</f>
        <v>6475.52440577299</v>
      </c>
      <c r="K98" s="30" t="n">
        <f aca="false">K39-K93</f>
        <v>7437.85655474498</v>
      </c>
      <c r="L98" s="30" t="n">
        <f aca="false">L39-L93</f>
        <v>8477.95322108556</v>
      </c>
      <c r="M98" s="30" t="n">
        <f aca="false">M39-M93</f>
        <v>9427.19908088215</v>
      </c>
      <c r="N98" s="30" t="n">
        <f aca="false">N39-N93</f>
        <v>10132.1438021416</v>
      </c>
      <c r="O98" s="30" t="n">
        <f aca="false">O39-O93</f>
        <v>11009.7415923151</v>
      </c>
      <c r="P98" s="30" t="n">
        <f aca="false">P39-P93</f>
        <v>12253.5090080014</v>
      </c>
      <c r="Q98" s="30" t="n">
        <f aca="false">Q39-Q93</f>
        <v>13799.8241601302</v>
      </c>
      <c r="R98" s="30" t="n">
        <f aca="false">R39-R93</f>
        <v>15173.6999811587</v>
      </c>
      <c r="S98" s="30" t="n">
        <f aca="false">S39-S93</f>
        <v>16677.3973132771</v>
      </c>
      <c r="T98" s="30" t="n">
        <f aca="false">T39-T93</f>
        <v>18055.6982258433</v>
      </c>
      <c r="U98" s="30" t="n">
        <f aca="false">U39-U93</f>
        <v>19512.3938200219</v>
      </c>
      <c r="V98" s="30" t="n">
        <f aca="false">V39-V93</f>
        <v>21054.8666875719</v>
      </c>
      <c r="W98" s="30" t="n">
        <f aca="false">W39-W93</f>
        <v>22485.1490796797</v>
      </c>
      <c r="X98" s="30" t="n">
        <f aca="false">X39-X93</f>
        <v>23799.4249216984</v>
      </c>
      <c r="Y98" s="30" t="n">
        <f aca="false">Y39-Y93</f>
        <v>25189.2304076998</v>
      </c>
      <c r="Z98" s="30" t="n">
        <f aca="false">Z39-Z93</f>
        <v>26658.1460283299</v>
      </c>
      <c r="AA98" s="30" t="n">
        <f aca="false">AA39-AA93</f>
        <v>27998.4755031995</v>
      </c>
      <c r="AB98" s="30" t="n">
        <f aca="false">AB39-AB93</f>
        <v>29667.9753174283</v>
      </c>
      <c r="AC98" s="30" t="n">
        <f aca="false">AC39-AC93</f>
        <v>31684.5243889687</v>
      </c>
      <c r="AD98" s="30" t="n">
        <f aca="false">AD39-AD93</f>
        <v>33667.5321215339</v>
      </c>
      <c r="AE98" s="30" t="n">
        <f aca="false">AE39-AE93</f>
        <v>35730.518461289</v>
      </c>
      <c r="AF98" s="30" t="n">
        <f aca="false">AF39-AF93</f>
        <v>37740.5689475911</v>
      </c>
      <c r="AG98" s="30" t="n">
        <f aca="false">AG39-AG93</f>
        <v>39394.7150421831</v>
      </c>
      <c r="AH98" s="30" t="n">
        <f aca="false">AH39-AH93</f>
        <v>41091.0506260044</v>
      </c>
      <c r="AI98" s="30" t="n">
        <f aca="false">AI39-AI93</f>
        <v>42386.9068274425</v>
      </c>
      <c r="AJ98" s="30" t="n">
        <f aca="false">AJ39-AJ93</f>
        <v>43326.4508853653</v>
      </c>
      <c r="AK98" s="30" t="n">
        <f aca="false">AK39-AK93</f>
        <v>44232.9473285422</v>
      </c>
    </row>
    <row r="99" customFormat="false" ht="15" hidden="false" customHeight="true" outlineLevel="0" collapsed="false">
      <c r="A99" s="25" t="s">
        <v>332</v>
      </c>
      <c r="B99" s="30" t="n">
        <f aca="false">B40-B94</f>
        <v>0</v>
      </c>
      <c r="C99" s="30" t="n">
        <f aca="false">C40-C94</f>
        <v>0</v>
      </c>
      <c r="D99" s="30" t="n">
        <f aca="false">D40-D94</f>
        <v>202.98023513251</v>
      </c>
      <c r="E99" s="30" t="n">
        <f aca="false">E40-E94</f>
        <v>1056.42612924143</v>
      </c>
      <c r="F99" s="30" t="n">
        <f aca="false">F40-F94</f>
        <v>2109.00841145534</v>
      </c>
      <c r="G99" s="30" t="n">
        <f aca="false">G40-G94</f>
        <v>2964.87967182537</v>
      </c>
      <c r="H99" s="30" t="n">
        <f aca="false">H40-H94</f>
        <v>3984.95565311147</v>
      </c>
      <c r="I99" s="30" t="n">
        <f aca="false">I40-I94</f>
        <v>4832.20646260329</v>
      </c>
      <c r="J99" s="30" t="n">
        <f aca="false">J40-J94</f>
        <v>5825.2604333945</v>
      </c>
      <c r="K99" s="30" t="n">
        <f aca="false">K40-K94</f>
        <v>6660.66793421251</v>
      </c>
      <c r="L99" s="30" t="n">
        <f aca="false">L40-L94</f>
        <v>7629.73009878675</v>
      </c>
      <c r="M99" s="30" t="n">
        <f aca="false">M40-M94</f>
        <v>8451.71916085423</v>
      </c>
      <c r="N99" s="30" t="n">
        <f aca="false">N40-N94</f>
        <v>9081.76292511288</v>
      </c>
      <c r="O99" s="30" t="n">
        <f aca="false">O40-O94</f>
        <v>9837.91770733885</v>
      </c>
      <c r="P99" s="30" t="n">
        <f aca="false">P40-P94</f>
        <v>10961.949765117</v>
      </c>
      <c r="Q99" s="30" t="n">
        <f aca="false">Q40-Q94</f>
        <v>12319.1757620012</v>
      </c>
      <c r="R99" s="30" t="n">
        <f aca="false">R40-R94</f>
        <v>13550.8641807381</v>
      </c>
      <c r="S99" s="30" t="n">
        <f aca="false">S40-S94</f>
        <v>14860.7010278967</v>
      </c>
      <c r="T99" s="30" t="n">
        <f aca="false">T40-T94</f>
        <v>16103.0094662265</v>
      </c>
      <c r="U99" s="30" t="n">
        <f aca="false">U40-U94</f>
        <v>17367.0519984511</v>
      </c>
      <c r="V99" s="30" t="n">
        <f aca="false">V40-V94</f>
        <v>18783.2879267476</v>
      </c>
      <c r="W99" s="30" t="n">
        <f aca="false">W40-W94</f>
        <v>20022.9138066245</v>
      </c>
      <c r="X99" s="30" t="n">
        <f aca="false">X40-X94</f>
        <v>21210.2524509481</v>
      </c>
      <c r="Y99" s="30" t="n">
        <f aca="false">Y40-Y94</f>
        <v>22411.2027485416</v>
      </c>
      <c r="Z99" s="30" t="n">
        <f aca="false">Z40-Z94</f>
        <v>23761.9912430051</v>
      </c>
      <c r="AA99" s="30" t="n">
        <f aca="false">AA40-AA94</f>
        <v>24923.4955002373</v>
      </c>
      <c r="AB99" s="30" t="n">
        <f aca="false">AB40-AB94</f>
        <v>26427.2379082744</v>
      </c>
      <c r="AC99" s="30" t="n">
        <f aca="false">AC40-AC94</f>
        <v>28184.0828198726</v>
      </c>
      <c r="AD99" s="30" t="n">
        <f aca="false">AD40-AD94</f>
        <v>30014.2701029924</v>
      </c>
      <c r="AE99" s="30" t="n">
        <f aca="false">AE40-AE94</f>
        <v>31792.878110164</v>
      </c>
      <c r="AF99" s="30" t="n">
        <f aca="false">AF40-AF94</f>
        <v>33631.9882388473</v>
      </c>
      <c r="AG99" s="30" t="n">
        <f aca="false">AG40-AG94</f>
        <v>35103.3681405206</v>
      </c>
      <c r="AH99" s="30" t="n">
        <f aca="false">AH40-AH94</f>
        <v>36599.1960423205</v>
      </c>
      <c r="AI99" s="30" t="n">
        <f aca="false">AI40-AI94</f>
        <v>37798.7419199702</v>
      </c>
      <c r="AJ99" s="30" t="n">
        <f aca="false">AJ40-AJ94</f>
        <v>38631.9190765236</v>
      </c>
      <c r="AK99" s="30" t="n">
        <f aca="false">AK40-AK94</f>
        <v>39440.9931911463</v>
      </c>
    </row>
    <row r="100" customFormat="false" ht="15" hidden="false" customHeight="true" outlineLevel="0" collapsed="false">
      <c r="A100" s="25" t="s">
        <v>333</v>
      </c>
      <c r="B100" s="30" t="n">
        <f aca="false">B41-B95</f>
        <v>0</v>
      </c>
      <c r="C100" s="30" t="n">
        <f aca="false">C41-C95</f>
        <v>-3644.44444444444</v>
      </c>
      <c r="D100" s="30" t="n">
        <f aca="false">D41-D95</f>
        <v>4751.57745968889</v>
      </c>
      <c r="E100" s="30" t="n">
        <f aca="false">E41-E95</f>
        <v>20545.4578115951</v>
      </c>
      <c r="F100" s="30" t="n">
        <f aca="false">F41-F95</f>
        <v>4693.63807699277</v>
      </c>
      <c r="G100" s="30" t="n">
        <f aca="false">G41-G95</f>
        <v>20517.7847480185</v>
      </c>
      <c r="H100" s="30" t="n">
        <f aca="false">H41-H95</f>
        <v>4705.83192575316</v>
      </c>
      <c r="I100" s="30" t="n">
        <f aca="false">I41-I95</f>
        <v>20499.9495864596</v>
      </c>
      <c r="J100" s="30" t="n">
        <f aca="false">J41-J95</f>
        <v>4712.80140181904</v>
      </c>
      <c r="K100" s="30" t="n">
        <f aca="false">K41-K95</f>
        <v>20487.500105256</v>
      </c>
      <c r="L100" s="30" t="n">
        <f aca="false">L41-L95</f>
        <v>4717.31091819759</v>
      </c>
      <c r="M100" s="30" t="n">
        <f aca="false">M41-M95</f>
        <v>20478.3184535331</v>
      </c>
      <c r="N100" s="30" t="n">
        <f aca="false">N41-N95</f>
        <v>4095.84234548054</v>
      </c>
      <c r="O100" s="30" t="n">
        <f aca="false">O41-O95</f>
        <v>16180.1542884725</v>
      </c>
      <c r="P100" s="30" t="n">
        <f aca="false">P41-P95</f>
        <v>12184.4608238353</v>
      </c>
      <c r="Q100" s="30" t="n">
        <f aca="false">Q41-Q95</f>
        <v>28248.3685476089</v>
      </c>
      <c r="R100" s="30" t="n">
        <f aca="false">R41-R95</f>
        <v>11632.9554244448</v>
      </c>
      <c r="S100" s="30" t="n">
        <f aca="false">S41-S95</f>
        <v>27880.5162173661</v>
      </c>
      <c r="T100" s="30" t="n">
        <f aca="false">T41-T95</f>
        <v>11285.5060755041</v>
      </c>
      <c r="U100" s="30" t="n">
        <f aca="false">U41-U95</f>
        <v>27640.6025300205</v>
      </c>
      <c r="V100" s="30" t="n">
        <f aca="false">V41-V95</f>
        <v>11286.9855453466</v>
      </c>
      <c r="W100" s="30" t="n">
        <f aca="false">W41-W95</f>
        <v>27635.0288308448</v>
      </c>
      <c r="X100" s="30" t="n">
        <f aca="false">X41-X95</f>
        <v>11043.0629717086</v>
      </c>
      <c r="Y100" s="30" t="n">
        <f aca="false">Y41-Y95</f>
        <v>27467.08835336</v>
      </c>
      <c r="Z100" s="30" t="n">
        <f aca="false">Z41-Z95</f>
        <v>11044.0079778695</v>
      </c>
      <c r="AA100" s="30" t="n">
        <f aca="false">AA41-AA95</f>
        <v>23114.0308973551</v>
      </c>
      <c r="AB100" s="30" t="n">
        <f aca="false">AB41-AB95</f>
        <v>18741.4832691715</v>
      </c>
      <c r="AC100" s="30" t="n">
        <f aca="false">AC41-AC95</f>
        <v>35184.074018494</v>
      </c>
      <c r="AD100" s="30" t="n">
        <f aca="false">AD41-AD95</f>
        <v>18701.8752981225</v>
      </c>
      <c r="AE100" s="30" t="n">
        <f aca="false">AE41-AE95</f>
        <v>35183.5627504802</v>
      </c>
      <c r="AF100" s="30" t="n">
        <f aca="false">AF41-AF95</f>
        <v>23078.6355474185</v>
      </c>
      <c r="AG100" s="30" t="n">
        <f aca="false">AG41-AG95</f>
        <v>23089.0787507362</v>
      </c>
      <c r="AH100" s="30" t="n">
        <f aca="false">AH41-AH95</f>
        <v>27458.7643830431</v>
      </c>
      <c r="AI100" s="30" t="n">
        <f aca="false">AI41-AI95</f>
        <v>15385.0313435828</v>
      </c>
      <c r="AJ100" s="30" t="n">
        <f aca="false">AJ41-AJ95</f>
        <v>15391.8108445729</v>
      </c>
      <c r="AK100" s="30" t="n">
        <f aca="false">AK41-AK95</f>
        <v>15391.7937310374</v>
      </c>
    </row>
    <row r="101" customFormat="false" ht="15" hidden="false" customHeight="true" outlineLevel="0" collapsed="false">
      <c r="A101" s="25" t="s">
        <v>334</v>
      </c>
      <c r="B101" s="30" t="n">
        <f aca="false">B42-B96</f>
        <v>0</v>
      </c>
      <c r="C101" s="30" t="n">
        <f aca="false">C42-C96</f>
        <v>0</v>
      </c>
      <c r="D101" s="30" t="n">
        <f aca="false">D42-D96</f>
        <v>139.933698402222</v>
      </c>
      <c r="E101" s="30" t="n">
        <f aca="false">E42-E96</f>
        <v>560.550276677162</v>
      </c>
      <c r="F101" s="30" t="n">
        <f aca="false">F42-F96</f>
        <v>961.686644414163</v>
      </c>
      <c r="G101" s="30" t="n">
        <f aca="false">G42-G96</f>
        <v>1383.75423483993</v>
      </c>
      <c r="H101" s="30" t="n">
        <f aca="false">H42-H96</f>
        <v>1770.61876851942</v>
      </c>
      <c r="I101" s="30" t="n">
        <f aca="false">I42-I96</f>
        <v>2189.1595973964</v>
      </c>
      <c r="J101" s="30" t="n">
        <f aca="false">J42-J96</f>
        <v>2564.21314328612</v>
      </c>
      <c r="K101" s="30" t="n">
        <f aca="false">K42-K96</f>
        <v>2977.76991102349</v>
      </c>
      <c r="L101" s="30" t="n">
        <f aca="false">L42-L96</f>
        <v>3342.36911760154</v>
      </c>
      <c r="M101" s="30" t="n">
        <f aca="false">M42-M96</f>
        <v>3750.22614165229</v>
      </c>
      <c r="N101" s="30" t="n">
        <f aca="false">N42-N96</f>
        <v>3951.95962562305</v>
      </c>
      <c r="O101" s="30" t="n">
        <f aca="false">O42-O96</f>
        <v>4333.80464155855</v>
      </c>
      <c r="P101" s="30" t="n">
        <f aca="false">P42-P96</f>
        <v>4815.49219136669</v>
      </c>
      <c r="Q101" s="30" t="n">
        <f aca="false">Q42-Q96</f>
        <v>5455.11503929124</v>
      </c>
      <c r="R101" s="30" t="n">
        <f aca="false">R42-R96</f>
        <v>5911.84400777775</v>
      </c>
      <c r="S101" s="30" t="n">
        <f aca="false">S42-S96</f>
        <v>6532.08422922405</v>
      </c>
      <c r="T101" s="30" t="n">
        <f aca="false">T42-T96</f>
        <v>6991.24647596633</v>
      </c>
      <c r="U101" s="30" t="n">
        <f aca="false">U42-U96</f>
        <v>7592.3851143584</v>
      </c>
      <c r="V101" s="30" t="n">
        <f aca="false">V42-V96</f>
        <v>8134.81741055532</v>
      </c>
      <c r="W101" s="30" t="n">
        <f aca="false">W42-W96</f>
        <v>8725.59409911735</v>
      </c>
      <c r="X101" s="30" t="n">
        <f aca="false">X42-X96</f>
        <v>9158.36152741687</v>
      </c>
      <c r="Y101" s="30" t="n">
        <f aca="false">Y42-Y96</f>
        <v>9732.99198059654</v>
      </c>
      <c r="Z101" s="30" t="n">
        <f aca="false">Z42-Z96</f>
        <v>10245.4001314885</v>
      </c>
      <c r="AA101" s="30" t="n">
        <f aca="false">AA42-AA96</f>
        <v>10802.892305029</v>
      </c>
      <c r="AB101" s="30" t="n">
        <f aca="false">AB42-AB96</f>
        <v>8408.41044996252</v>
      </c>
      <c r="AC101" s="30" t="n">
        <f aca="false">AC42-AC96</f>
        <v>12254.2195113637</v>
      </c>
      <c r="AD101" s="30" t="n">
        <f aca="false">AD42-AD96</f>
        <v>2285.26103808174</v>
      </c>
      <c r="AE101" s="30" t="n">
        <f aca="false">AE42-AE96</f>
        <v>6475.50863478891</v>
      </c>
      <c r="AF101" s="30" t="n">
        <f aca="false">AF42-AF96</f>
        <v>3984.16728370294</v>
      </c>
      <c r="AG101" s="30" t="n">
        <f aca="false">AG42-AG96</f>
        <v>1534.58443598432</v>
      </c>
      <c r="AH101" s="30" t="n">
        <f aca="false">AH42-AH96</f>
        <v>6814.49153326704</v>
      </c>
      <c r="AI101" s="30" t="n">
        <f aca="false">AI42-AI96</f>
        <v>5412.11864669819</v>
      </c>
      <c r="AJ101" s="30" t="n">
        <f aca="false">AJ42-AJ96</f>
        <v>4039.22806125996</v>
      </c>
      <c r="AK101" s="30" t="n">
        <f aca="false">AK42-AK96</f>
        <v>2677.70237258863</v>
      </c>
    </row>
    <row r="102" customFormat="false" ht="15" hidden="false" customHeight="true" outlineLevel="0" collapsed="false">
      <c r="A102" s="25" t="s">
        <v>335</v>
      </c>
      <c r="B102" s="30" t="n">
        <f aca="false">SUM(B98:B101)-B97-B50</f>
        <v>0</v>
      </c>
      <c r="C102" s="30" t="n">
        <f aca="false">SUM(C98:C101)-C97-C50</f>
        <v>0</v>
      </c>
      <c r="D102" s="30" t="n">
        <f aca="false">SUM(D98:D101)-D97-D50</f>
        <v>0</v>
      </c>
      <c r="E102" s="30" t="n">
        <f aca="false">SUM(E98:E101)-E97-E50</f>
        <v>0</v>
      </c>
      <c r="F102" s="30" t="n">
        <f aca="false">SUM(F98:F101)-F97-F50</f>
        <v>0</v>
      </c>
      <c r="G102" s="30" t="n">
        <f aca="false">SUM(G98:G101)-G97-G50</f>
        <v>0</v>
      </c>
      <c r="H102" s="30" t="n">
        <f aca="false">SUM(H98:H101)-H97-H50</f>
        <v>0</v>
      </c>
      <c r="I102" s="30" t="n">
        <f aca="false">SUM(I98:I101)-I97-I50</f>
        <v>0</v>
      </c>
      <c r="J102" s="30" t="n">
        <f aca="false">SUM(J98:J101)-J97-J50</f>
        <v>0</v>
      </c>
      <c r="K102" s="30" t="n">
        <f aca="false">SUM(K98:K101)-K97-K50</f>
        <v>0</v>
      </c>
      <c r="L102" s="30" t="n">
        <f aca="false">SUM(L98:L101)-L97-L50</f>
        <v>0</v>
      </c>
      <c r="M102" s="30" t="n">
        <f aca="false">SUM(M98:M101)-M97-M50</f>
        <v>0</v>
      </c>
      <c r="N102" s="30" t="n">
        <f aca="false">SUM(N98:N101)-N97-N50</f>
        <v>0</v>
      </c>
      <c r="O102" s="30" t="n">
        <f aca="false">SUM(O98:O101)-O97-O50</f>
        <v>0</v>
      </c>
      <c r="P102" s="30" t="n">
        <f aca="false">SUM(P98:P101)-P97-P50</f>
        <v>0</v>
      </c>
      <c r="Q102" s="30" t="n">
        <f aca="false">SUM(Q98:Q101)-Q97-Q50</f>
        <v>0</v>
      </c>
      <c r="R102" s="30" t="n">
        <f aca="false">SUM(R98:R101)-R97-R50</f>
        <v>0</v>
      </c>
      <c r="S102" s="30" t="n">
        <f aca="false">SUM(S98:S101)-S97-S50</f>
        <v>0</v>
      </c>
      <c r="T102" s="30" t="n">
        <f aca="false">SUM(T98:T101)-T97-T50</f>
        <v>0</v>
      </c>
      <c r="U102" s="30" t="n">
        <f aca="false">SUM(U98:U101)-U97-U50</f>
        <v>0</v>
      </c>
      <c r="V102" s="30" t="n">
        <f aca="false">SUM(V98:V101)-V97-V50</f>
        <v>0</v>
      </c>
      <c r="W102" s="30" t="n">
        <f aca="false">SUM(W98:W101)-W97-W50</f>
        <v>0</v>
      </c>
      <c r="X102" s="30" t="n">
        <f aca="false">SUM(X98:X101)-X97-X50</f>
        <v>0</v>
      </c>
      <c r="Y102" s="30" t="n">
        <f aca="false">SUM(Y98:Y101)-Y97-Y50</f>
        <v>0</v>
      </c>
      <c r="Z102" s="30" t="n">
        <f aca="false">SUM(Z98:Z101)-Z97-Z50</f>
        <v>0</v>
      </c>
      <c r="AA102" s="30" t="n">
        <f aca="false">SUM(AA98:AA101)-AA97-AA50</f>
        <v>0</v>
      </c>
      <c r="AB102" s="30" t="n">
        <f aca="false">SUM(AB98:AB101)-AB97-AB50</f>
        <v>0</v>
      </c>
      <c r="AC102" s="30" t="n">
        <f aca="false">SUM(AC98:AC101)-AC97-AC50</f>
        <v>0</v>
      </c>
      <c r="AD102" s="30" t="n">
        <f aca="false">SUM(AD98:AD101)-AD97-AD50</f>
        <v>0</v>
      </c>
      <c r="AE102" s="30" t="n">
        <f aca="false">SUM(AE98:AE101)-AE97-AE50</f>
        <v>0</v>
      </c>
      <c r="AF102" s="30" t="n">
        <f aca="false">SUM(AF98:AF101)-AF97-AF50</f>
        <v>0</v>
      </c>
      <c r="AG102" s="30" t="n">
        <f aca="false">SUM(AG98:AG101)-AG97-AG50</f>
        <v>0</v>
      </c>
      <c r="AH102" s="30" t="n">
        <f aca="false">SUM(AH98:AH101)-AH97-AH50</f>
        <v>0</v>
      </c>
      <c r="AI102" s="30" t="n">
        <f aca="false">SUM(AI98:AI101)-AI97-AI50</f>
        <v>0</v>
      </c>
      <c r="AJ102" s="30" t="n">
        <f aca="false">SUM(AJ98:AJ101)-AJ97-AJ50</f>
        <v>0</v>
      </c>
      <c r="AK102" s="30" t="n">
        <f aca="false">SUM(AK98:AK101)-AK97-AK50</f>
        <v>0</v>
      </c>
    </row>
  </sheetData>
  <mergeCells count="2">
    <mergeCell ref="A1:M1"/>
    <mergeCell ref="A2:M4"/>
  </mergeCells>
  <conditionalFormatting sqref="B77:AK77">
    <cfRule type="cellIs" priority="2" operator="lessThan" aboveAverage="0" equalAverage="0" bottom="0" percent="0" rank="0" text="" dxfId="8">
      <formula>0</formula>
    </cfRule>
  </conditionalFormatting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&amp;LOperating&amp;RPage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1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37" min="2" style="20" width="13.72"/>
  </cols>
  <sheetData>
    <row r="1" customFormat="false" ht="31.5" hidden="false" customHeight="true" outlineLevel="0" collapsed="false">
      <c r="A1" s="21" t="s">
        <v>337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customFormat="false" ht="15" hidden="false" customHeight="true" outlineLevel="0" collapsed="false">
      <c r="A2" s="22" t="s">
        <v>237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customFormat="false" ht="15" hidden="false" customHeight="true" outlineLevel="0" collapsed="false">
      <c r="A5" s="23" t="s">
        <v>238</v>
      </c>
      <c r="B5" s="30" t="n">
        <f aca="false">1</f>
        <v>1</v>
      </c>
      <c r="C5" s="30" t="n">
        <f aca="false">2</f>
        <v>2</v>
      </c>
      <c r="D5" s="30" t="n">
        <f aca="false">3</f>
        <v>3</v>
      </c>
      <c r="E5" s="30" t="n">
        <f aca="false">4</f>
        <v>4</v>
      </c>
      <c r="F5" s="30" t="n">
        <f aca="false">5</f>
        <v>5</v>
      </c>
      <c r="G5" s="30" t="n">
        <f aca="false">6</f>
        <v>6</v>
      </c>
      <c r="H5" s="30" t="n">
        <f aca="false">7</f>
        <v>7</v>
      </c>
      <c r="I5" s="30" t="n">
        <f aca="false">8</f>
        <v>8</v>
      </c>
      <c r="J5" s="30" t="n">
        <f aca="false">9</f>
        <v>9</v>
      </c>
      <c r="K5" s="30" t="n">
        <f aca="false">10</f>
        <v>10</v>
      </c>
      <c r="L5" s="30" t="n">
        <f aca="false">11</f>
        <v>11</v>
      </c>
      <c r="M5" s="30" t="n">
        <f aca="false">12</f>
        <v>12</v>
      </c>
      <c r="N5" s="30" t="n">
        <f aca="false">13</f>
        <v>13</v>
      </c>
      <c r="O5" s="30" t="n">
        <f aca="false">14</f>
        <v>14</v>
      </c>
      <c r="P5" s="30" t="n">
        <f aca="false">15</f>
        <v>15</v>
      </c>
      <c r="Q5" s="30" t="n">
        <f aca="false">16</f>
        <v>16</v>
      </c>
      <c r="R5" s="30" t="n">
        <f aca="false">17</f>
        <v>17</v>
      </c>
      <c r="S5" s="30" t="n">
        <f aca="false">18</f>
        <v>18</v>
      </c>
      <c r="T5" s="30" t="n">
        <f aca="false">19</f>
        <v>19</v>
      </c>
      <c r="U5" s="30" t="n">
        <f aca="false">20</f>
        <v>20</v>
      </c>
      <c r="V5" s="30" t="n">
        <f aca="false">21</f>
        <v>21</v>
      </c>
      <c r="W5" s="30" t="n">
        <f aca="false">22</f>
        <v>22</v>
      </c>
      <c r="X5" s="30" t="n">
        <f aca="false">23</f>
        <v>23</v>
      </c>
      <c r="Y5" s="30" t="n">
        <f aca="false">24</f>
        <v>24</v>
      </c>
      <c r="Z5" s="30" t="n">
        <f aca="false">25</f>
        <v>25</v>
      </c>
      <c r="AA5" s="30" t="n">
        <f aca="false">26</f>
        <v>26</v>
      </c>
      <c r="AB5" s="30" t="n">
        <f aca="false">27</f>
        <v>27</v>
      </c>
      <c r="AC5" s="30" t="n">
        <f aca="false">28</f>
        <v>28</v>
      </c>
      <c r="AD5" s="30" t="n">
        <f aca="false">29</f>
        <v>29</v>
      </c>
      <c r="AE5" s="30" t="n">
        <f aca="false">30</f>
        <v>30</v>
      </c>
      <c r="AF5" s="30" t="n">
        <f aca="false">31</f>
        <v>31</v>
      </c>
      <c r="AG5" s="30" t="n">
        <f aca="false">32</f>
        <v>32</v>
      </c>
      <c r="AH5" s="30" t="n">
        <f aca="false">33</f>
        <v>33</v>
      </c>
      <c r="AI5" s="30" t="n">
        <f aca="false">34</f>
        <v>34</v>
      </c>
      <c r="AJ5" s="30" t="n">
        <f aca="false">35</f>
        <v>35</v>
      </c>
      <c r="AK5" s="30" t="n">
        <f aca="false">36</f>
        <v>36</v>
      </c>
    </row>
    <row r="6" customFormat="false" ht="15" hidden="false" customHeight="true" outlineLevel="0" collapsed="false">
      <c r="A6" s="25" t="s">
        <v>239</v>
      </c>
      <c r="B6" s="30" t="n">
        <f aca="false">IF(B5&lt;=12,Cases!$D$6,IF(B5&lt;=24,Cases!$D$8,Cases!$D$10))</f>
        <v>6</v>
      </c>
      <c r="C6" s="30" t="n">
        <f aca="false">IF(C5&lt;=12,Cases!$D$6,IF(C5&lt;=24,Cases!$D$8,Cases!$D$10))</f>
        <v>6</v>
      </c>
      <c r="D6" s="30" t="n">
        <f aca="false">IF(D5&lt;=12,Cases!$D$6,IF(D5&lt;=24,Cases!$D$8,Cases!$D$10))</f>
        <v>6</v>
      </c>
      <c r="E6" s="30" t="n">
        <f aca="false">IF(E5&lt;=12,Cases!$D$6,IF(E5&lt;=24,Cases!$D$8,Cases!$D$10))</f>
        <v>6</v>
      </c>
      <c r="F6" s="30" t="n">
        <f aca="false">IF(F5&lt;=12,Cases!$D$6,IF(F5&lt;=24,Cases!$D$8,Cases!$D$10))</f>
        <v>6</v>
      </c>
      <c r="G6" s="30" t="n">
        <f aca="false">IF(G5&lt;=12,Cases!$D$6,IF(G5&lt;=24,Cases!$D$8,Cases!$D$10))</f>
        <v>6</v>
      </c>
      <c r="H6" s="30" t="n">
        <f aca="false">IF(H5&lt;=12,Cases!$D$6,IF(H5&lt;=24,Cases!$D$8,Cases!$D$10))</f>
        <v>6</v>
      </c>
      <c r="I6" s="30" t="n">
        <f aca="false">IF(I5&lt;=12,Cases!$D$6,IF(I5&lt;=24,Cases!$D$8,Cases!$D$10))</f>
        <v>6</v>
      </c>
      <c r="J6" s="30" t="n">
        <f aca="false">IF(J5&lt;=12,Cases!$D$6,IF(J5&lt;=24,Cases!$D$8,Cases!$D$10))</f>
        <v>6</v>
      </c>
      <c r="K6" s="30" t="n">
        <f aca="false">IF(K5&lt;=12,Cases!$D$6,IF(K5&lt;=24,Cases!$D$8,Cases!$D$10))</f>
        <v>6</v>
      </c>
      <c r="L6" s="30" t="n">
        <f aca="false">IF(L5&lt;=12,Cases!$D$6,IF(L5&lt;=24,Cases!$D$8,Cases!$D$10))</f>
        <v>6</v>
      </c>
      <c r="M6" s="30" t="n">
        <f aca="false">IF(M5&lt;=12,Cases!$D$6,IF(M5&lt;=24,Cases!$D$8,Cases!$D$10))</f>
        <v>6</v>
      </c>
      <c r="N6" s="30" t="n">
        <f aca="false">IF(N5&lt;=12,Cases!$D$6,IF(N5&lt;=24,Cases!$D$8,Cases!$D$10))</f>
        <v>8</v>
      </c>
      <c r="O6" s="30" t="n">
        <f aca="false">IF(O5&lt;=12,Cases!$D$6,IF(O5&lt;=24,Cases!$D$8,Cases!$D$10))</f>
        <v>8</v>
      </c>
      <c r="P6" s="30" t="n">
        <f aca="false">IF(P5&lt;=12,Cases!$D$6,IF(P5&lt;=24,Cases!$D$8,Cases!$D$10))</f>
        <v>8</v>
      </c>
      <c r="Q6" s="30" t="n">
        <f aca="false">IF(Q5&lt;=12,Cases!$D$6,IF(Q5&lt;=24,Cases!$D$8,Cases!$D$10))</f>
        <v>8</v>
      </c>
      <c r="R6" s="30" t="n">
        <f aca="false">IF(R5&lt;=12,Cases!$D$6,IF(R5&lt;=24,Cases!$D$8,Cases!$D$10))</f>
        <v>8</v>
      </c>
      <c r="S6" s="30" t="n">
        <f aca="false">IF(S5&lt;=12,Cases!$D$6,IF(S5&lt;=24,Cases!$D$8,Cases!$D$10))</f>
        <v>8</v>
      </c>
      <c r="T6" s="30" t="n">
        <f aca="false">IF(T5&lt;=12,Cases!$D$6,IF(T5&lt;=24,Cases!$D$8,Cases!$D$10))</f>
        <v>8</v>
      </c>
      <c r="U6" s="30" t="n">
        <f aca="false">IF(U5&lt;=12,Cases!$D$6,IF(U5&lt;=24,Cases!$D$8,Cases!$D$10))</f>
        <v>8</v>
      </c>
      <c r="V6" s="30" t="n">
        <f aca="false">IF(V5&lt;=12,Cases!$D$6,IF(V5&lt;=24,Cases!$D$8,Cases!$D$10))</f>
        <v>8</v>
      </c>
      <c r="W6" s="30" t="n">
        <f aca="false">IF(W5&lt;=12,Cases!$D$6,IF(W5&lt;=24,Cases!$D$8,Cases!$D$10))</f>
        <v>8</v>
      </c>
      <c r="X6" s="30" t="n">
        <f aca="false">IF(X5&lt;=12,Cases!$D$6,IF(X5&lt;=24,Cases!$D$8,Cases!$D$10))</f>
        <v>8</v>
      </c>
      <c r="Y6" s="30" t="n">
        <f aca="false">IF(Y5&lt;=12,Cases!$D$6,IF(Y5&lt;=24,Cases!$D$8,Cases!$D$10))</f>
        <v>8</v>
      </c>
      <c r="Z6" s="30" t="n">
        <f aca="false">IF(Z5&lt;=12,Cases!$D$6,IF(Z5&lt;=24,Cases!$D$8,Cases!$D$10))</f>
        <v>10</v>
      </c>
      <c r="AA6" s="30" t="n">
        <f aca="false">IF(AA5&lt;=12,Cases!$D$6,IF(AA5&lt;=24,Cases!$D$8,Cases!$D$10))</f>
        <v>10</v>
      </c>
      <c r="AB6" s="30" t="n">
        <f aca="false">IF(AB5&lt;=12,Cases!$D$6,IF(AB5&lt;=24,Cases!$D$8,Cases!$D$10))</f>
        <v>10</v>
      </c>
      <c r="AC6" s="30" t="n">
        <f aca="false">IF(AC5&lt;=12,Cases!$D$6,IF(AC5&lt;=24,Cases!$D$8,Cases!$D$10))</f>
        <v>10</v>
      </c>
      <c r="AD6" s="30" t="n">
        <f aca="false">IF(AD5&lt;=12,Cases!$D$6,IF(AD5&lt;=24,Cases!$D$8,Cases!$D$10))</f>
        <v>10</v>
      </c>
      <c r="AE6" s="30" t="n">
        <f aca="false">IF(AE5&lt;=12,Cases!$D$6,IF(AE5&lt;=24,Cases!$D$8,Cases!$D$10))</f>
        <v>10</v>
      </c>
      <c r="AF6" s="30" t="n">
        <f aca="false">IF(AF5&lt;=12,Cases!$D$6,IF(AF5&lt;=24,Cases!$D$8,Cases!$D$10))</f>
        <v>10</v>
      </c>
      <c r="AG6" s="30" t="n">
        <f aca="false">IF(AG5&lt;=12,Cases!$D$6,IF(AG5&lt;=24,Cases!$D$8,Cases!$D$10))</f>
        <v>10</v>
      </c>
      <c r="AH6" s="30" t="n">
        <f aca="false">IF(AH5&lt;=12,Cases!$D$6,IF(AH5&lt;=24,Cases!$D$8,Cases!$D$10))</f>
        <v>10</v>
      </c>
      <c r="AI6" s="30" t="n">
        <f aca="false">IF(AI5&lt;=12,Cases!$D$6,IF(AI5&lt;=24,Cases!$D$8,Cases!$D$10))</f>
        <v>10</v>
      </c>
      <c r="AJ6" s="30" t="n">
        <f aca="false">IF(AJ5&lt;=12,Cases!$D$6,IF(AJ5&lt;=24,Cases!$D$8,Cases!$D$10))</f>
        <v>10</v>
      </c>
      <c r="AK6" s="30" t="n">
        <f aca="false">IF(AK5&lt;=12,Cases!$D$6,IF(AK5&lt;=24,Cases!$D$8,Cases!$D$10))</f>
        <v>10</v>
      </c>
    </row>
    <row r="7" customFormat="false" ht="15" hidden="false" customHeight="true" outlineLevel="0" collapsed="false">
      <c r="A7" s="25" t="s">
        <v>240</v>
      </c>
      <c r="B7" s="30" t="n">
        <f aca="false">IF(B5&lt;=12,Cases!$D$7,IF(B5&lt;=24,Cases!$D$9,Cases!$D$11))</f>
        <v>3</v>
      </c>
      <c r="C7" s="30" t="n">
        <f aca="false">IF(C5&lt;=12,Cases!$D$7,IF(C5&lt;=24,Cases!$D$9,Cases!$D$11))</f>
        <v>3</v>
      </c>
      <c r="D7" s="30" t="n">
        <f aca="false">IF(D5&lt;=12,Cases!$D$7,IF(D5&lt;=24,Cases!$D$9,Cases!$D$11))</f>
        <v>3</v>
      </c>
      <c r="E7" s="30" t="n">
        <f aca="false">IF(E5&lt;=12,Cases!$D$7,IF(E5&lt;=24,Cases!$D$9,Cases!$D$11))</f>
        <v>3</v>
      </c>
      <c r="F7" s="30" t="n">
        <f aca="false">IF(F5&lt;=12,Cases!$D$7,IF(F5&lt;=24,Cases!$D$9,Cases!$D$11))</f>
        <v>3</v>
      </c>
      <c r="G7" s="30" t="n">
        <f aca="false">IF(G5&lt;=12,Cases!$D$7,IF(G5&lt;=24,Cases!$D$9,Cases!$D$11))</f>
        <v>3</v>
      </c>
      <c r="H7" s="30" t="n">
        <f aca="false">IF(H5&lt;=12,Cases!$D$7,IF(H5&lt;=24,Cases!$D$9,Cases!$D$11))</f>
        <v>3</v>
      </c>
      <c r="I7" s="30" t="n">
        <f aca="false">IF(I5&lt;=12,Cases!$D$7,IF(I5&lt;=24,Cases!$D$9,Cases!$D$11))</f>
        <v>3</v>
      </c>
      <c r="J7" s="30" t="n">
        <f aca="false">IF(J5&lt;=12,Cases!$D$7,IF(J5&lt;=24,Cases!$D$9,Cases!$D$11))</f>
        <v>3</v>
      </c>
      <c r="K7" s="30" t="n">
        <f aca="false">IF(K5&lt;=12,Cases!$D$7,IF(K5&lt;=24,Cases!$D$9,Cases!$D$11))</f>
        <v>3</v>
      </c>
      <c r="L7" s="30" t="n">
        <f aca="false">IF(L5&lt;=12,Cases!$D$7,IF(L5&lt;=24,Cases!$D$9,Cases!$D$11))</f>
        <v>3</v>
      </c>
      <c r="M7" s="30" t="n">
        <f aca="false">IF(M5&lt;=12,Cases!$D$7,IF(M5&lt;=24,Cases!$D$9,Cases!$D$11))</f>
        <v>3</v>
      </c>
      <c r="N7" s="30" t="n">
        <f aca="false">IF(N5&lt;=12,Cases!$D$7,IF(N5&lt;=24,Cases!$D$9,Cases!$D$11))</f>
        <v>6</v>
      </c>
      <c r="O7" s="30" t="n">
        <f aca="false">IF(O5&lt;=12,Cases!$D$7,IF(O5&lt;=24,Cases!$D$9,Cases!$D$11))</f>
        <v>6</v>
      </c>
      <c r="P7" s="30" t="n">
        <f aca="false">IF(P5&lt;=12,Cases!$D$7,IF(P5&lt;=24,Cases!$D$9,Cases!$D$11))</f>
        <v>6</v>
      </c>
      <c r="Q7" s="30" t="n">
        <f aca="false">IF(Q5&lt;=12,Cases!$D$7,IF(Q5&lt;=24,Cases!$D$9,Cases!$D$11))</f>
        <v>6</v>
      </c>
      <c r="R7" s="30" t="n">
        <f aca="false">IF(R5&lt;=12,Cases!$D$7,IF(R5&lt;=24,Cases!$D$9,Cases!$D$11))</f>
        <v>6</v>
      </c>
      <c r="S7" s="30" t="n">
        <f aca="false">IF(S5&lt;=12,Cases!$D$7,IF(S5&lt;=24,Cases!$D$9,Cases!$D$11))</f>
        <v>6</v>
      </c>
      <c r="T7" s="30" t="n">
        <f aca="false">IF(T5&lt;=12,Cases!$D$7,IF(T5&lt;=24,Cases!$D$9,Cases!$D$11))</f>
        <v>6</v>
      </c>
      <c r="U7" s="30" t="n">
        <f aca="false">IF(U5&lt;=12,Cases!$D$7,IF(U5&lt;=24,Cases!$D$9,Cases!$D$11))</f>
        <v>6</v>
      </c>
      <c r="V7" s="30" t="n">
        <f aca="false">IF(V5&lt;=12,Cases!$D$7,IF(V5&lt;=24,Cases!$D$9,Cases!$D$11))</f>
        <v>6</v>
      </c>
      <c r="W7" s="30" t="n">
        <f aca="false">IF(W5&lt;=12,Cases!$D$7,IF(W5&lt;=24,Cases!$D$9,Cases!$D$11))</f>
        <v>6</v>
      </c>
      <c r="X7" s="30" t="n">
        <f aca="false">IF(X5&lt;=12,Cases!$D$7,IF(X5&lt;=24,Cases!$D$9,Cases!$D$11))</f>
        <v>6</v>
      </c>
      <c r="Y7" s="30" t="n">
        <f aca="false">IF(Y5&lt;=12,Cases!$D$7,IF(Y5&lt;=24,Cases!$D$9,Cases!$D$11))</f>
        <v>6</v>
      </c>
      <c r="Z7" s="30" t="n">
        <f aca="false">IF(Z5&lt;=12,Cases!$D$7,IF(Z5&lt;=24,Cases!$D$9,Cases!$D$11))</f>
        <v>10</v>
      </c>
      <c r="AA7" s="30" t="n">
        <f aca="false">IF(AA5&lt;=12,Cases!$D$7,IF(AA5&lt;=24,Cases!$D$9,Cases!$D$11))</f>
        <v>10</v>
      </c>
      <c r="AB7" s="30" t="n">
        <f aca="false">IF(AB5&lt;=12,Cases!$D$7,IF(AB5&lt;=24,Cases!$D$9,Cases!$D$11))</f>
        <v>10</v>
      </c>
      <c r="AC7" s="30" t="n">
        <f aca="false">IF(AC5&lt;=12,Cases!$D$7,IF(AC5&lt;=24,Cases!$D$9,Cases!$D$11))</f>
        <v>10</v>
      </c>
      <c r="AD7" s="30" t="n">
        <f aca="false">IF(AD5&lt;=12,Cases!$D$7,IF(AD5&lt;=24,Cases!$D$9,Cases!$D$11))</f>
        <v>10</v>
      </c>
      <c r="AE7" s="30" t="n">
        <f aca="false">IF(AE5&lt;=12,Cases!$D$7,IF(AE5&lt;=24,Cases!$D$9,Cases!$D$11))</f>
        <v>10</v>
      </c>
      <c r="AF7" s="30" t="n">
        <f aca="false">IF(AF5&lt;=12,Cases!$D$7,IF(AF5&lt;=24,Cases!$D$9,Cases!$D$11))</f>
        <v>10</v>
      </c>
      <c r="AG7" s="30" t="n">
        <f aca="false">IF(AG5&lt;=12,Cases!$D$7,IF(AG5&lt;=24,Cases!$D$9,Cases!$D$11))</f>
        <v>10</v>
      </c>
      <c r="AH7" s="30" t="n">
        <f aca="false">IF(AH5&lt;=12,Cases!$D$7,IF(AH5&lt;=24,Cases!$D$9,Cases!$D$11))</f>
        <v>10</v>
      </c>
      <c r="AI7" s="30" t="n">
        <f aca="false">IF(AI5&lt;=12,Cases!$D$7,IF(AI5&lt;=24,Cases!$D$9,Cases!$D$11))</f>
        <v>10</v>
      </c>
      <c r="AJ7" s="30" t="n">
        <f aca="false">IF(AJ5&lt;=12,Cases!$D$7,IF(AJ5&lt;=24,Cases!$D$9,Cases!$D$11))</f>
        <v>10</v>
      </c>
      <c r="AK7" s="30" t="n">
        <f aca="false">IF(AK5&lt;=12,Cases!$D$7,IF(AK5&lt;=24,Cases!$D$9,Cases!$D$11))</f>
        <v>10</v>
      </c>
    </row>
    <row r="8" customFormat="false" ht="15" hidden="false" customHeight="true" outlineLevel="0" collapsed="false">
      <c r="A8" s="25" t="s">
        <v>241</v>
      </c>
      <c r="B8" s="30" t="n">
        <f aca="false">SUM(B6:B7)</f>
        <v>9</v>
      </c>
      <c r="C8" s="30" t="n">
        <f aca="false">SUM(C6:C7)</f>
        <v>9</v>
      </c>
      <c r="D8" s="30" t="n">
        <f aca="false">SUM(D6:D7)</f>
        <v>9</v>
      </c>
      <c r="E8" s="30" t="n">
        <f aca="false">SUM(E6:E7)</f>
        <v>9</v>
      </c>
      <c r="F8" s="30" t="n">
        <f aca="false">SUM(F6:F7)</f>
        <v>9</v>
      </c>
      <c r="G8" s="30" t="n">
        <f aca="false">SUM(G6:G7)</f>
        <v>9</v>
      </c>
      <c r="H8" s="30" t="n">
        <f aca="false">SUM(H6:H7)</f>
        <v>9</v>
      </c>
      <c r="I8" s="30" t="n">
        <f aca="false">SUM(I6:I7)</f>
        <v>9</v>
      </c>
      <c r="J8" s="30" t="n">
        <f aca="false">SUM(J6:J7)</f>
        <v>9</v>
      </c>
      <c r="K8" s="30" t="n">
        <f aca="false">SUM(K6:K7)</f>
        <v>9</v>
      </c>
      <c r="L8" s="30" t="n">
        <f aca="false">SUM(L6:L7)</f>
        <v>9</v>
      </c>
      <c r="M8" s="30" t="n">
        <f aca="false">SUM(M6:M7)</f>
        <v>9</v>
      </c>
      <c r="N8" s="30" t="n">
        <f aca="false">SUM(N6:N7)</f>
        <v>14</v>
      </c>
      <c r="O8" s="30" t="n">
        <f aca="false">SUM(O6:O7)</f>
        <v>14</v>
      </c>
      <c r="P8" s="30" t="n">
        <f aca="false">SUM(P6:P7)</f>
        <v>14</v>
      </c>
      <c r="Q8" s="30" t="n">
        <f aca="false">SUM(Q6:Q7)</f>
        <v>14</v>
      </c>
      <c r="R8" s="30" t="n">
        <f aca="false">SUM(R6:R7)</f>
        <v>14</v>
      </c>
      <c r="S8" s="30" t="n">
        <f aca="false">SUM(S6:S7)</f>
        <v>14</v>
      </c>
      <c r="T8" s="30" t="n">
        <f aca="false">SUM(T6:T7)</f>
        <v>14</v>
      </c>
      <c r="U8" s="30" t="n">
        <f aca="false">SUM(U6:U7)</f>
        <v>14</v>
      </c>
      <c r="V8" s="30" t="n">
        <f aca="false">SUM(V6:V7)</f>
        <v>14</v>
      </c>
      <c r="W8" s="30" t="n">
        <f aca="false">SUM(W6:W7)</f>
        <v>14</v>
      </c>
      <c r="X8" s="30" t="n">
        <f aca="false">SUM(X6:X7)</f>
        <v>14</v>
      </c>
      <c r="Y8" s="30" t="n">
        <f aca="false">SUM(Y6:Y7)</f>
        <v>14</v>
      </c>
      <c r="Z8" s="30" t="n">
        <f aca="false">SUM(Z6:Z7)</f>
        <v>20</v>
      </c>
      <c r="AA8" s="30" t="n">
        <f aca="false">SUM(AA6:AA7)</f>
        <v>20</v>
      </c>
      <c r="AB8" s="30" t="n">
        <f aca="false">SUM(AB6:AB7)</f>
        <v>20</v>
      </c>
      <c r="AC8" s="30" t="n">
        <f aca="false">SUM(AC6:AC7)</f>
        <v>20</v>
      </c>
      <c r="AD8" s="30" t="n">
        <f aca="false">SUM(AD6:AD7)</f>
        <v>20</v>
      </c>
      <c r="AE8" s="30" t="n">
        <f aca="false">SUM(AE6:AE7)</f>
        <v>20</v>
      </c>
      <c r="AF8" s="30" t="n">
        <f aca="false">SUM(AF6:AF7)</f>
        <v>20</v>
      </c>
      <c r="AG8" s="30" t="n">
        <f aca="false">SUM(AG6:AG7)</f>
        <v>20</v>
      </c>
      <c r="AH8" s="30" t="n">
        <f aca="false">SUM(AH6:AH7)</f>
        <v>20</v>
      </c>
      <c r="AI8" s="30" t="n">
        <f aca="false">SUM(AI6:AI7)</f>
        <v>20</v>
      </c>
      <c r="AJ8" s="30" t="n">
        <f aca="false">SUM(AJ6:AJ7)</f>
        <v>20</v>
      </c>
      <c r="AK8" s="30" t="n">
        <f aca="false">SUM(AK6:AK7)</f>
        <v>20</v>
      </c>
    </row>
    <row r="9" customFormat="false" ht="15" hidden="false" customHeight="true" outlineLevel="0" collapsed="false">
      <c r="A9" s="25" t="s">
        <v>242</v>
      </c>
      <c r="B9" s="32" t="n">
        <f aca="false">IF(B5&gt;Cases!$D$13,INDEX($B8:$AK8,1,MAX(1,B5-Cases!$D$13)),0)*Cases!$D$12</f>
        <v>0</v>
      </c>
      <c r="C9" s="32" t="n">
        <f aca="false">IF(C5&gt;Cases!$D$13,INDEX($B8:$AK8,1,MAX(1,C5-Cases!$D$13)),0)*Cases!$D$12</f>
        <v>2.7</v>
      </c>
      <c r="D9" s="32" t="n">
        <f aca="false">IF(D5&gt;Cases!$D$13,INDEX($B8:$AK8,1,MAX(1,D5-Cases!$D$13)),0)*Cases!$D$12</f>
        <v>2.7</v>
      </c>
      <c r="E9" s="32" t="n">
        <f aca="false">IF(E5&gt;Cases!$D$13,INDEX($B8:$AK8,1,MAX(1,E5-Cases!$D$13)),0)*Cases!$D$12</f>
        <v>2.7</v>
      </c>
      <c r="F9" s="32" t="n">
        <f aca="false">IF(F5&gt;Cases!$D$13,INDEX($B8:$AK8,1,MAX(1,F5-Cases!$D$13)),0)*Cases!$D$12</f>
        <v>2.7</v>
      </c>
      <c r="G9" s="32" t="n">
        <f aca="false">IF(G5&gt;Cases!$D$13,INDEX($B8:$AK8,1,MAX(1,G5-Cases!$D$13)),0)*Cases!$D$12</f>
        <v>2.7</v>
      </c>
      <c r="H9" s="32" t="n">
        <f aca="false">IF(H5&gt;Cases!$D$13,INDEX($B8:$AK8,1,MAX(1,H5-Cases!$D$13)),0)*Cases!$D$12</f>
        <v>2.7</v>
      </c>
      <c r="I9" s="32" t="n">
        <f aca="false">IF(I5&gt;Cases!$D$13,INDEX($B8:$AK8,1,MAX(1,I5-Cases!$D$13)),0)*Cases!$D$12</f>
        <v>2.7</v>
      </c>
      <c r="J9" s="32" t="n">
        <f aca="false">IF(J5&gt;Cases!$D$13,INDEX($B8:$AK8,1,MAX(1,J5-Cases!$D$13)),0)*Cases!$D$12</f>
        <v>2.7</v>
      </c>
      <c r="K9" s="32" t="n">
        <f aca="false">IF(K5&gt;Cases!$D$13,INDEX($B8:$AK8,1,MAX(1,K5-Cases!$D$13)),0)*Cases!$D$12</f>
        <v>2.7</v>
      </c>
      <c r="L9" s="32" t="n">
        <f aca="false">IF(L5&gt;Cases!$D$13,INDEX($B8:$AK8,1,MAX(1,L5-Cases!$D$13)),0)*Cases!$D$12</f>
        <v>2.7</v>
      </c>
      <c r="M9" s="32" t="n">
        <f aca="false">IF(M5&gt;Cases!$D$13,INDEX($B8:$AK8,1,MAX(1,M5-Cases!$D$13)),0)*Cases!$D$12</f>
        <v>2.7</v>
      </c>
      <c r="N9" s="32" t="n">
        <f aca="false">IF(N5&gt;Cases!$D$13,INDEX($B8:$AK8,1,MAX(1,N5-Cases!$D$13)),0)*Cases!$D$12</f>
        <v>2.7</v>
      </c>
      <c r="O9" s="32" t="n">
        <f aca="false">IF(O5&gt;Cases!$D$13,INDEX($B8:$AK8,1,MAX(1,O5-Cases!$D$13)),0)*Cases!$D$12</f>
        <v>4.2</v>
      </c>
      <c r="P9" s="32" t="n">
        <f aca="false">IF(P5&gt;Cases!$D$13,INDEX($B8:$AK8,1,MAX(1,P5-Cases!$D$13)),0)*Cases!$D$12</f>
        <v>4.2</v>
      </c>
      <c r="Q9" s="32" t="n">
        <f aca="false">IF(Q5&gt;Cases!$D$13,INDEX($B8:$AK8,1,MAX(1,Q5-Cases!$D$13)),0)*Cases!$D$12</f>
        <v>4.2</v>
      </c>
      <c r="R9" s="32" t="n">
        <f aca="false">IF(R5&gt;Cases!$D$13,INDEX($B8:$AK8,1,MAX(1,R5-Cases!$D$13)),0)*Cases!$D$12</f>
        <v>4.2</v>
      </c>
      <c r="S9" s="32" t="n">
        <f aca="false">IF(S5&gt;Cases!$D$13,INDEX($B8:$AK8,1,MAX(1,S5-Cases!$D$13)),0)*Cases!$D$12</f>
        <v>4.2</v>
      </c>
      <c r="T9" s="32" t="n">
        <f aca="false">IF(T5&gt;Cases!$D$13,INDEX($B8:$AK8,1,MAX(1,T5-Cases!$D$13)),0)*Cases!$D$12</f>
        <v>4.2</v>
      </c>
      <c r="U9" s="32" t="n">
        <f aca="false">IF(U5&gt;Cases!$D$13,INDEX($B8:$AK8,1,MAX(1,U5-Cases!$D$13)),0)*Cases!$D$12</f>
        <v>4.2</v>
      </c>
      <c r="V9" s="32" t="n">
        <f aca="false">IF(V5&gt;Cases!$D$13,INDEX($B8:$AK8,1,MAX(1,V5-Cases!$D$13)),0)*Cases!$D$12</f>
        <v>4.2</v>
      </c>
      <c r="W9" s="32" t="n">
        <f aca="false">IF(W5&gt;Cases!$D$13,INDEX($B8:$AK8,1,MAX(1,W5-Cases!$D$13)),0)*Cases!$D$12</f>
        <v>4.2</v>
      </c>
      <c r="X9" s="32" t="n">
        <f aca="false">IF(X5&gt;Cases!$D$13,INDEX($B8:$AK8,1,MAX(1,X5-Cases!$D$13)),0)*Cases!$D$12</f>
        <v>4.2</v>
      </c>
      <c r="Y9" s="32" t="n">
        <f aca="false">IF(Y5&gt;Cases!$D$13,INDEX($B8:$AK8,1,MAX(1,Y5-Cases!$D$13)),0)*Cases!$D$12</f>
        <v>4.2</v>
      </c>
      <c r="Z9" s="32" t="n">
        <f aca="false">IF(Z5&gt;Cases!$D$13,INDEX($B8:$AK8,1,MAX(1,Z5-Cases!$D$13)),0)*Cases!$D$12</f>
        <v>4.2</v>
      </c>
      <c r="AA9" s="32" t="n">
        <f aca="false">IF(AA5&gt;Cases!$D$13,INDEX($B8:$AK8,1,MAX(1,AA5-Cases!$D$13)),0)*Cases!$D$12</f>
        <v>6</v>
      </c>
      <c r="AB9" s="32" t="n">
        <f aca="false">IF(AB5&gt;Cases!$D$13,INDEX($B8:$AK8,1,MAX(1,AB5-Cases!$D$13)),0)*Cases!$D$12</f>
        <v>6</v>
      </c>
      <c r="AC9" s="32" t="n">
        <f aca="false">IF(AC5&gt;Cases!$D$13,INDEX($B8:$AK8,1,MAX(1,AC5-Cases!$D$13)),0)*Cases!$D$12</f>
        <v>6</v>
      </c>
      <c r="AD9" s="32" t="n">
        <f aca="false">IF(AD5&gt;Cases!$D$13,INDEX($B8:$AK8,1,MAX(1,AD5-Cases!$D$13)),0)*Cases!$D$12</f>
        <v>6</v>
      </c>
      <c r="AE9" s="32" t="n">
        <f aca="false">IF(AE5&gt;Cases!$D$13,INDEX($B8:$AK8,1,MAX(1,AE5-Cases!$D$13)),0)*Cases!$D$12</f>
        <v>6</v>
      </c>
      <c r="AF9" s="32" t="n">
        <f aca="false">IF(AF5&gt;Cases!$D$13,INDEX($B8:$AK8,1,MAX(1,AF5-Cases!$D$13)),0)*Cases!$D$12</f>
        <v>6</v>
      </c>
      <c r="AG9" s="32" t="n">
        <f aca="false">IF(AG5&gt;Cases!$D$13,INDEX($B8:$AK8,1,MAX(1,AG5-Cases!$D$13)),0)*Cases!$D$12</f>
        <v>6</v>
      </c>
      <c r="AH9" s="32" t="n">
        <f aca="false">IF(AH5&gt;Cases!$D$13,INDEX($B8:$AK8,1,MAX(1,AH5-Cases!$D$13)),0)*Cases!$D$12</f>
        <v>6</v>
      </c>
      <c r="AI9" s="32" t="n">
        <f aca="false">IF(AI5&gt;Cases!$D$13,INDEX($B8:$AK8,1,MAX(1,AI5-Cases!$D$13)),0)*Cases!$D$12</f>
        <v>6</v>
      </c>
      <c r="AJ9" s="32" t="n">
        <f aca="false">IF(AJ5&gt;Cases!$D$13,INDEX($B8:$AK8,1,MAX(1,AJ5-Cases!$D$13)),0)*Cases!$D$12</f>
        <v>6</v>
      </c>
      <c r="AK9" s="32" t="n">
        <f aca="false">IF(AK5&gt;Cases!$D$13,INDEX($B8:$AK8,1,MAX(1,AK5-Cases!$D$13)),0)*Cases!$D$12</f>
        <v>6</v>
      </c>
    </row>
    <row r="10" customFormat="false" ht="15" hidden="false" customHeight="true" outlineLevel="0" collapsed="false">
      <c r="A10" s="25" t="s">
        <v>243</v>
      </c>
      <c r="B10" s="32" t="n">
        <f aca="false">0+B9</f>
        <v>0</v>
      </c>
      <c r="C10" s="32" t="n">
        <f aca="false">B10+C9</f>
        <v>2.7</v>
      </c>
      <c r="D10" s="32" t="n">
        <f aca="false">C10+D9</f>
        <v>5.4</v>
      </c>
      <c r="E10" s="32" t="n">
        <f aca="false">D10+E9</f>
        <v>8.1</v>
      </c>
      <c r="F10" s="32" t="n">
        <f aca="false">E10+F9</f>
        <v>10.8</v>
      </c>
      <c r="G10" s="32" t="n">
        <f aca="false">F10+G9</f>
        <v>13.5</v>
      </c>
      <c r="H10" s="32" t="n">
        <f aca="false">G10+H9</f>
        <v>16.2</v>
      </c>
      <c r="I10" s="32" t="n">
        <f aca="false">H10+I9</f>
        <v>18.9</v>
      </c>
      <c r="J10" s="32" t="n">
        <f aca="false">I10+J9</f>
        <v>21.6</v>
      </c>
      <c r="K10" s="32" t="n">
        <f aca="false">J10+K9</f>
        <v>24.3</v>
      </c>
      <c r="L10" s="32" t="n">
        <f aca="false">K10+L9</f>
        <v>27</v>
      </c>
      <c r="M10" s="32" t="n">
        <f aca="false">L10+M9</f>
        <v>29.7</v>
      </c>
      <c r="N10" s="32" t="n">
        <f aca="false">M10+N9</f>
        <v>32.4</v>
      </c>
      <c r="O10" s="32" t="n">
        <f aca="false">N10+O9</f>
        <v>36.6</v>
      </c>
      <c r="P10" s="32" t="n">
        <f aca="false">O10+P9</f>
        <v>40.8</v>
      </c>
      <c r="Q10" s="32" t="n">
        <f aca="false">P10+Q9</f>
        <v>45</v>
      </c>
      <c r="R10" s="32" t="n">
        <f aca="false">Q10+R9</f>
        <v>49.2</v>
      </c>
      <c r="S10" s="32" t="n">
        <f aca="false">R10+S9</f>
        <v>53.4</v>
      </c>
      <c r="T10" s="32" t="n">
        <f aca="false">S10+T9</f>
        <v>57.6</v>
      </c>
      <c r="U10" s="32" t="n">
        <f aca="false">T10+U9</f>
        <v>61.8</v>
      </c>
      <c r="V10" s="32" t="n">
        <f aca="false">U10+V9</f>
        <v>66</v>
      </c>
      <c r="W10" s="32" t="n">
        <f aca="false">V10+W9</f>
        <v>70.2</v>
      </c>
      <c r="X10" s="32" t="n">
        <f aca="false">W10+X9</f>
        <v>74.4</v>
      </c>
      <c r="Y10" s="32" t="n">
        <f aca="false">X10+Y9</f>
        <v>78.6</v>
      </c>
      <c r="Z10" s="32" t="n">
        <f aca="false">Y10+Z9</f>
        <v>82.8</v>
      </c>
      <c r="AA10" s="32" t="n">
        <f aca="false">Z10+AA9</f>
        <v>88.8</v>
      </c>
      <c r="AB10" s="32" t="n">
        <f aca="false">AA10+AB9</f>
        <v>94.8</v>
      </c>
      <c r="AC10" s="32" t="n">
        <f aca="false">AB10+AC9</f>
        <v>100.8</v>
      </c>
      <c r="AD10" s="32" t="n">
        <f aca="false">AC10+AD9</f>
        <v>106.8</v>
      </c>
      <c r="AE10" s="32" t="n">
        <f aca="false">AD10+AE9</f>
        <v>112.8</v>
      </c>
      <c r="AF10" s="32" t="n">
        <f aca="false">AE10+AF9</f>
        <v>118.8</v>
      </c>
      <c r="AG10" s="32" t="n">
        <f aca="false">AF10+AG9</f>
        <v>124.8</v>
      </c>
      <c r="AH10" s="32" t="n">
        <f aca="false">AG10+AH9</f>
        <v>130.8</v>
      </c>
      <c r="AI10" s="32" t="n">
        <f aca="false">AH10+AI9</f>
        <v>136.8</v>
      </c>
      <c r="AJ10" s="32" t="n">
        <f aca="false">AI10+AJ9</f>
        <v>142.8</v>
      </c>
      <c r="AK10" s="32" t="n">
        <f aca="false">AJ10+AK9</f>
        <v>148.8</v>
      </c>
    </row>
    <row r="11" customFormat="false" ht="15" hidden="false" customHeight="true" outlineLevel="0" collapsed="false">
      <c r="A11" s="25" t="s">
        <v>244</v>
      </c>
      <c r="B11" s="30" t="n">
        <f aca="false">INT(B10+0.00000001)-INT(0+0.00000001)</f>
        <v>0</v>
      </c>
      <c r="C11" s="30" t="n">
        <f aca="false">INT(C10+0.00000001)-INT(B10+0.00000001)</f>
        <v>2</v>
      </c>
      <c r="D11" s="30" t="n">
        <f aca="false">INT(D10+0.00000001)-INT(C10+0.00000001)</f>
        <v>3</v>
      </c>
      <c r="E11" s="30" t="n">
        <f aca="false">INT(E10+0.00000001)-INT(D10+0.00000001)</f>
        <v>3</v>
      </c>
      <c r="F11" s="30" t="n">
        <f aca="false">INT(F10+0.00000001)-INT(E10+0.00000001)</f>
        <v>2</v>
      </c>
      <c r="G11" s="30" t="n">
        <f aca="false">INT(G10+0.00000001)-INT(F10+0.00000001)</f>
        <v>3</v>
      </c>
      <c r="H11" s="30" t="n">
        <f aca="false">INT(H10+0.00000001)-INT(G10+0.00000001)</f>
        <v>3</v>
      </c>
      <c r="I11" s="30" t="n">
        <f aca="false">INT(I10+0.00000001)-INT(H10+0.00000001)</f>
        <v>2</v>
      </c>
      <c r="J11" s="30" t="n">
        <f aca="false">INT(J10+0.00000001)-INT(I10+0.00000001)</f>
        <v>3</v>
      </c>
      <c r="K11" s="30" t="n">
        <f aca="false">INT(K10+0.00000001)-INT(J10+0.00000001)</f>
        <v>3</v>
      </c>
      <c r="L11" s="30" t="n">
        <f aca="false">INT(L10+0.00000001)-INT(K10+0.00000001)</f>
        <v>3</v>
      </c>
      <c r="M11" s="30" t="n">
        <f aca="false">INT(M10+0.00000001)-INT(L10+0.00000001)</f>
        <v>2</v>
      </c>
      <c r="N11" s="30" t="n">
        <f aca="false">INT(N10+0.00000001)-INT(M10+0.00000001)</f>
        <v>3</v>
      </c>
      <c r="O11" s="30" t="n">
        <f aca="false">INT(O10+0.00000001)-INT(N10+0.00000001)</f>
        <v>4</v>
      </c>
      <c r="P11" s="30" t="n">
        <f aca="false">INT(P10+0.00000001)-INT(O10+0.00000001)</f>
        <v>4</v>
      </c>
      <c r="Q11" s="30" t="n">
        <f aca="false">INT(Q10+0.00000001)-INT(P10+0.00000001)</f>
        <v>5</v>
      </c>
      <c r="R11" s="30" t="n">
        <f aca="false">INT(R10+0.00000001)-INT(Q10+0.00000001)</f>
        <v>4</v>
      </c>
      <c r="S11" s="30" t="n">
        <f aca="false">INT(S10+0.00000001)-INT(R10+0.00000001)</f>
        <v>4</v>
      </c>
      <c r="T11" s="30" t="n">
        <f aca="false">INT(T10+0.00000001)-INT(S10+0.00000001)</f>
        <v>4</v>
      </c>
      <c r="U11" s="30" t="n">
        <f aca="false">INT(U10+0.00000001)-INT(T10+0.00000001)</f>
        <v>4</v>
      </c>
      <c r="V11" s="30" t="n">
        <f aca="false">INT(V10+0.00000001)-INT(U10+0.00000001)</f>
        <v>5</v>
      </c>
      <c r="W11" s="30" t="n">
        <f aca="false">INT(W10+0.00000001)-INT(V10+0.00000001)</f>
        <v>4</v>
      </c>
      <c r="X11" s="30" t="n">
        <f aca="false">INT(X10+0.00000001)-INT(W10+0.00000001)</f>
        <v>4</v>
      </c>
      <c r="Y11" s="30" t="n">
        <f aca="false">INT(Y10+0.00000001)-INT(X10+0.00000001)</f>
        <v>4</v>
      </c>
      <c r="Z11" s="30" t="n">
        <f aca="false">INT(Z10+0.00000001)-INT(Y10+0.00000001)</f>
        <v>4</v>
      </c>
      <c r="AA11" s="30" t="n">
        <f aca="false">INT(AA10+0.00000001)-INT(Z10+0.00000001)</f>
        <v>6</v>
      </c>
      <c r="AB11" s="30" t="n">
        <f aca="false">INT(AB10+0.00000001)-INT(AA10+0.00000001)</f>
        <v>6</v>
      </c>
      <c r="AC11" s="30" t="n">
        <f aca="false">INT(AC10+0.00000001)-INT(AB10+0.00000001)</f>
        <v>6</v>
      </c>
      <c r="AD11" s="30" t="n">
        <f aca="false">INT(AD10+0.00000001)-INT(AC10+0.00000001)</f>
        <v>6</v>
      </c>
      <c r="AE11" s="30" t="n">
        <f aca="false">INT(AE10+0.00000001)-INT(AD10+0.00000001)</f>
        <v>6</v>
      </c>
      <c r="AF11" s="30" t="n">
        <f aca="false">INT(AF10+0.00000001)-INT(AE10+0.00000001)</f>
        <v>6</v>
      </c>
      <c r="AG11" s="30" t="n">
        <f aca="false">INT(AG10+0.00000001)-INT(AF10+0.00000001)</f>
        <v>6</v>
      </c>
      <c r="AH11" s="30" t="n">
        <f aca="false">INT(AH10+0.00000001)-INT(AG10+0.00000001)</f>
        <v>6</v>
      </c>
      <c r="AI11" s="30" t="n">
        <f aca="false">INT(AI10+0.00000001)-INT(AH10+0.00000001)</f>
        <v>6</v>
      </c>
      <c r="AJ11" s="30" t="n">
        <f aca="false">INT(AJ10+0.00000001)-INT(AI10+0.00000001)</f>
        <v>6</v>
      </c>
      <c r="AK11" s="30" t="n">
        <f aca="false">INT(AK10+0.00000001)-INT(AJ10+0.00000001)</f>
        <v>6</v>
      </c>
    </row>
    <row r="12" customFormat="false" ht="15" hidden="false" customHeight="true" outlineLevel="0" collapsed="false">
      <c r="A12" s="25" t="s">
        <v>245</v>
      </c>
      <c r="B12" s="30" t="n">
        <f aca="false">0</f>
        <v>0</v>
      </c>
      <c r="C12" s="30" t="n">
        <f aca="false">B35</f>
        <v>0</v>
      </c>
      <c r="D12" s="30" t="n">
        <f aca="false">C35</f>
        <v>0</v>
      </c>
      <c r="E12" s="30" t="n">
        <f aca="false">D35</f>
        <v>0</v>
      </c>
      <c r="F12" s="30" t="n">
        <f aca="false">E35</f>
        <v>0</v>
      </c>
      <c r="G12" s="30" t="n">
        <f aca="false">F35</f>
        <v>0</v>
      </c>
      <c r="H12" s="30" t="n">
        <f aca="false">G35</f>
        <v>0</v>
      </c>
      <c r="I12" s="30" t="n">
        <f aca="false">H35</f>
        <v>0</v>
      </c>
      <c r="J12" s="30" t="n">
        <f aca="false">I35</f>
        <v>0</v>
      </c>
      <c r="K12" s="30" t="n">
        <f aca="false">J35</f>
        <v>0</v>
      </c>
      <c r="L12" s="30" t="n">
        <f aca="false">K35</f>
        <v>0</v>
      </c>
      <c r="M12" s="30" t="n">
        <f aca="false">L35</f>
        <v>0</v>
      </c>
      <c r="N12" s="30" t="n">
        <f aca="false">M35</f>
        <v>0</v>
      </c>
      <c r="O12" s="30" t="n">
        <f aca="false">N35</f>
        <v>0</v>
      </c>
      <c r="P12" s="30" t="n">
        <f aca="false">O35</f>
        <v>0</v>
      </c>
      <c r="Q12" s="30" t="n">
        <f aca="false">P35</f>
        <v>0</v>
      </c>
      <c r="R12" s="30" t="n">
        <f aca="false">Q35</f>
        <v>0</v>
      </c>
      <c r="S12" s="30" t="n">
        <f aca="false">R35</f>
        <v>0</v>
      </c>
      <c r="T12" s="30" t="n">
        <f aca="false">S35</f>
        <v>0</v>
      </c>
      <c r="U12" s="30" t="n">
        <f aca="false">T35</f>
        <v>0</v>
      </c>
      <c r="V12" s="30" t="n">
        <f aca="false">U35</f>
        <v>0</v>
      </c>
      <c r="W12" s="30" t="n">
        <f aca="false">V35</f>
        <v>0</v>
      </c>
      <c r="X12" s="30" t="n">
        <f aca="false">W35</f>
        <v>0</v>
      </c>
      <c r="Y12" s="30" t="n">
        <f aca="false">X35</f>
        <v>0</v>
      </c>
      <c r="Z12" s="30" t="n">
        <f aca="false">Y35</f>
        <v>0</v>
      </c>
      <c r="AA12" s="30" t="n">
        <f aca="false">Z35</f>
        <v>0</v>
      </c>
      <c r="AB12" s="30" t="n">
        <f aca="false">AA35</f>
        <v>2</v>
      </c>
      <c r="AC12" s="30" t="n">
        <f aca="false">AB35</f>
        <v>4</v>
      </c>
      <c r="AD12" s="30" t="n">
        <f aca="false">AC35</f>
        <v>7</v>
      </c>
      <c r="AE12" s="30" t="n">
        <f aca="false">AD35</f>
        <v>10</v>
      </c>
      <c r="AF12" s="30" t="n">
        <f aca="false">AE35</f>
        <v>13</v>
      </c>
      <c r="AG12" s="30" t="n">
        <f aca="false">AF35</f>
        <v>17</v>
      </c>
      <c r="AH12" s="30" t="n">
        <f aca="false">AG35</f>
        <v>21</v>
      </c>
      <c r="AI12" s="30" t="n">
        <f aca="false">AH35</f>
        <v>25</v>
      </c>
      <c r="AJ12" s="30" t="n">
        <f aca="false">AI35</f>
        <v>30</v>
      </c>
      <c r="AK12" s="30" t="n">
        <f aca="false">AJ35</f>
        <v>35</v>
      </c>
    </row>
    <row r="13" customFormat="false" ht="15" hidden="false" customHeight="true" outlineLevel="0" collapsed="false">
      <c r="A13" s="25" t="s">
        <v>246</v>
      </c>
      <c r="B13" s="32" t="n">
        <f aca="false">0</f>
        <v>0</v>
      </c>
      <c r="C13" s="32" t="n">
        <f aca="false">B17</f>
        <v>0</v>
      </c>
      <c r="D13" s="32" t="n">
        <f aca="false">C17</f>
        <v>0</v>
      </c>
      <c r="E13" s="32" t="n">
        <f aca="false">D17</f>
        <v>2</v>
      </c>
      <c r="F13" s="32" t="n">
        <f aca="false">E17</f>
        <v>4.985</v>
      </c>
      <c r="G13" s="32" t="n">
        <f aca="false">F17</f>
        <v>7.9476125</v>
      </c>
      <c r="H13" s="32" t="n">
        <f aca="false">G17</f>
        <v>9.88800540625</v>
      </c>
      <c r="I13" s="32" t="n">
        <f aca="false">H17</f>
        <v>12.8138453657031</v>
      </c>
      <c r="J13" s="32" t="n">
        <f aca="false">I17</f>
        <v>15.7177415254604</v>
      </c>
      <c r="K13" s="32" t="n">
        <f aca="false">J17</f>
        <v>17.5998584640194</v>
      </c>
      <c r="L13" s="32" t="n">
        <f aca="false">K17</f>
        <v>20.4678595255393</v>
      </c>
      <c r="M13" s="32" t="n">
        <f aca="false">L17</f>
        <v>23.3143505790977</v>
      </c>
      <c r="N13" s="32" t="n">
        <f aca="false">M17</f>
        <v>26.1394929497545</v>
      </c>
      <c r="O13" s="32" t="n">
        <f aca="false">N17</f>
        <v>27.9434467526313</v>
      </c>
      <c r="P13" s="32" t="n">
        <f aca="false">O17</f>
        <v>30.7338709019866</v>
      </c>
      <c r="Q13" s="32" t="n">
        <f aca="false">P17</f>
        <v>34.5033668702217</v>
      </c>
      <c r="R13" s="32" t="n">
        <f aca="false">Q17</f>
        <v>38.244591618695</v>
      </c>
      <c r="S13" s="32" t="n">
        <f aca="false">R17</f>
        <v>42.9577571815548</v>
      </c>
      <c r="T13" s="32" t="n">
        <f aca="false">S17</f>
        <v>46.6355740026931</v>
      </c>
      <c r="U13" s="32" t="n">
        <f aca="false">T17</f>
        <v>50.2858071976729</v>
      </c>
      <c r="V13" s="32" t="n">
        <f aca="false">U17</f>
        <v>53.9086636436904</v>
      </c>
      <c r="W13" s="32" t="n">
        <f aca="false">V17</f>
        <v>57.5043486663627</v>
      </c>
      <c r="X13" s="32" t="n">
        <f aca="false">W17</f>
        <v>62.073066051365</v>
      </c>
      <c r="Y13" s="32" t="n">
        <f aca="false">X17</f>
        <v>65.6075180559798</v>
      </c>
      <c r="Z13" s="32" t="n">
        <f aca="false">Y17</f>
        <v>69.1154616705599</v>
      </c>
      <c r="AA13" s="32" t="n">
        <f aca="false">Z17</f>
        <v>72.5970957080307</v>
      </c>
      <c r="AB13" s="32" t="n">
        <f aca="false">AA17</f>
        <v>76.0526174902205</v>
      </c>
      <c r="AC13" s="32" t="n">
        <f aca="false">AB17</f>
        <v>79.4822228590438</v>
      </c>
      <c r="AD13" s="32" t="n">
        <f aca="false">AC17</f>
        <v>82.886106187601</v>
      </c>
      <c r="AE13" s="32" t="n">
        <f aca="false">AD17</f>
        <v>85.264460391194</v>
      </c>
      <c r="AF13" s="32" t="n">
        <f aca="false">AE17</f>
        <v>87.62497693826</v>
      </c>
      <c r="AG13" s="32" t="n">
        <f aca="false">AF17</f>
        <v>89.9677896112231</v>
      </c>
      <c r="AH13" s="32" t="n">
        <f aca="false">AG17</f>
        <v>91.2930311891389</v>
      </c>
      <c r="AI13" s="32" t="n">
        <f aca="false">AH17</f>
        <v>92.6083334552204</v>
      </c>
      <c r="AJ13" s="32" t="n">
        <f aca="false">AI17</f>
        <v>93.9137709543062</v>
      </c>
      <c r="AK13" s="32" t="n">
        <f aca="false">AJ17</f>
        <v>94.2094176721489</v>
      </c>
    </row>
    <row r="14" customFormat="false" ht="15" hidden="false" customHeight="true" outlineLevel="0" collapsed="false">
      <c r="A14" s="25" t="s">
        <v>247</v>
      </c>
      <c r="B14" s="32" t="n">
        <f aca="false">B13*Cases!$D$15+IF(B5=Cases!$D$32,B13*(1-Cases!$D$15)*Cases!$D$33,0)</f>
        <v>0</v>
      </c>
      <c r="C14" s="32" t="n">
        <f aca="false">C13*Cases!$D$15+IF(C5=Cases!$D$32,C13*(1-Cases!$D$15)*Cases!$D$33,0)</f>
        <v>0</v>
      </c>
      <c r="D14" s="32" t="n">
        <f aca="false">D13*Cases!$D$15+IF(D5=Cases!$D$32,D13*(1-Cases!$D$15)*Cases!$D$33,0)</f>
        <v>0</v>
      </c>
      <c r="E14" s="32" t="n">
        <f aca="false">E13*Cases!$D$15+IF(E5=Cases!$D$32,E13*(1-Cases!$D$15)*Cases!$D$33,0)</f>
        <v>0.015</v>
      </c>
      <c r="F14" s="32" t="n">
        <f aca="false">F13*Cases!$D$15+IF(F5=Cases!$D$32,F13*(1-Cases!$D$15)*Cases!$D$33,0)</f>
        <v>0.0373875</v>
      </c>
      <c r="G14" s="32" t="n">
        <f aca="false">G13*Cases!$D$15+IF(G5=Cases!$D$32,G13*(1-Cases!$D$15)*Cases!$D$33,0)</f>
        <v>0.05960709375</v>
      </c>
      <c r="H14" s="32" t="n">
        <f aca="false">H13*Cases!$D$15+IF(H5=Cases!$D$32,H13*(1-Cases!$D$15)*Cases!$D$33,0)</f>
        <v>0.074160040546875</v>
      </c>
      <c r="I14" s="32" t="n">
        <f aca="false">I13*Cases!$D$15+IF(I5=Cases!$D$32,I13*(1-Cases!$D$15)*Cases!$D$33,0)</f>
        <v>0.0961038402427734</v>
      </c>
      <c r="J14" s="32" t="n">
        <f aca="false">J13*Cases!$D$15+IF(J5=Cases!$D$32,J13*(1-Cases!$D$15)*Cases!$D$33,0)</f>
        <v>0.117883061440953</v>
      </c>
      <c r="K14" s="32" t="n">
        <f aca="false">K13*Cases!$D$15+IF(K5=Cases!$D$32,K13*(1-Cases!$D$15)*Cases!$D$33,0)</f>
        <v>0.131998938480146</v>
      </c>
      <c r="L14" s="32" t="n">
        <f aca="false">L13*Cases!$D$15+IF(L5=Cases!$D$32,L13*(1-Cases!$D$15)*Cases!$D$33,0)</f>
        <v>0.153508946441544</v>
      </c>
      <c r="M14" s="32" t="n">
        <f aca="false">M13*Cases!$D$15+IF(M5=Cases!$D$32,M13*(1-Cases!$D$15)*Cases!$D$33,0)</f>
        <v>0.174857629343233</v>
      </c>
      <c r="N14" s="32" t="n">
        <f aca="false">N13*Cases!$D$15+IF(N5=Cases!$D$32,N13*(1-Cases!$D$15)*Cases!$D$33,0)</f>
        <v>0.196046197123159</v>
      </c>
      <c r="O14" s="32" t="n">
        <f aca="false">O13*Cases!$D$15+IF(O5=Cases!$D$32,O13*(1-Cases!$D$15)*Cases!$D$33,0)</f>
        <v>0.209575850644735</v>
      </c>
      <c r="P14" s="32" t="n">
        <f aca="false">P13*Cases!$D$15+IF(P5=Cases!$D$32,P13*(1-Cases!$D$15)*Cases!$D$33,0)</f>
        <v>0.230504031764899</v>
      </c>
      <c r="Q14" s="32" t="n">
        <f aca="false">Q13*Cases!$D$15+IF(Q5=Cases!$D$32,Q13*(1-Cases!$D$15)*Cases!$D$33,0)</f>
        <v>0.258775251526663</v>
      </c>
      <c r="R14" s="32" t="n">
        <f aca="false">R13*Cases!$D$15+IF(R5=Cases!$D$32,R13*(1-Cases!$D$15)*Cases!$D$33,0)</f>
        <v>0.286834437140213</v>
      </c>
      <c r="S14" s="32" t="n">
        <f aca="false">S13*Cases!$D$15+IF(S5=Cases!$D$32,S13*(1-Cases!$D$15)*Cases!$D$33,0)</f>
        <v>0.322183178861661</v>
      </c>
      <c r="T14" s="32" t="n">
        <f aca="false">T13*Cases!$D$15+IF(T5=Cases!$D$32,T13*(1-Cases!$D$15)*Cases!$D$33,0)</f>
        <v>0.349766805020199</v>
      </c>
      <c r="U14" s="32" t="n">
        <f aca="false">U13*Cases!$D$15+IF(U5=Cases!$D$32,U13*(1-Cases!$D$15)*Cases!$D$33,0)</f>
        <v>0.377143553982547</v>
      </c>
      <c r="V14" s="32" t="n">
        <f aca="false">V13*Cases!$D$15+IF(V5=Cases!$D$32,V13*(1-Cases!$D$15)*Cases!$D$33,0)</f>
        <v>0.404314977327678</v>
      </c>
      <c r="W14" s="32" t="n">
        <f aca="false">W13*Cases!$D$15+IF(W5=Cases!$D$32,W13*(1-Cases!$D$15)*Cases!$D$33,0)</f>
        <v>0.43128261499772</v>
      </c>
      <c r="X14" s="32" t="n">
        <f aca="false">X13*Cases!$D$15+IF(X5=Cases!$D$32,X13*(1-Cases!$D$15)*Cases!$D$33,0)</f>
        <v>0.465547995385237</v>
      </c>
      <c r="Y14" s="32" t="n">
        <f aca="false">Y13*Cases!$D$15+IF(Y5=Cases!$D$32,Y13*(1-Cases!$D$15)*Cases!$D$33,0)</f>
        <v>0.492056385419848</v>
      </c>
      <c r="Z14" s="32" t="n">
        <f aca="false">Z13*Cases!$D$15+IF(Z5=Cases!$D$32,Z13*(1-Cases!$D$15)*Cases!$D$33,0)</f>
        <v>0.518365962529199</v>
      </c>
      <c r="AA14" s="32" t="n">
        <f aca="false">AA13*Cases!$D$15+IF(AA5=Cases!$D$32,AA13*(1-Cases!$D$15)*Cases!$D$33,0)</f>
        <v>0.54447821781023</v>
      </c>
      <c r="AB14" s="32" t="n">
        <f aca="false">AB13*Cases!$D$15+IF(AB5=Cases!$D$32,AB13*(1-Cases!$D$15)*Cases!$D$33,0)</f>
        <v>0.570394631176654</v>
      </c>
      <c r="AC14" s="32" t="n">
        <f aca="false">AC13*Cases!$D$15+IF(AC5=Cases!$D$32,AC13*(1-Cases!$D$15)*Cases!$D$33,0)</f>
        <v>0.596116671442829</v>
      </c>
      <c r="AD14" s="32" t="n">
        <f aca="false">AD13*Cases!$D$15+IF(AD5=Cases!$D$32,AD13*(1-Cases!$D$15)*Cases!$D$33,0)</f>
        <v>0.621645796407008</v>
      </c>
      <c r="AE14" s="32" t="n">
        <f aca="false">AE13*Cases!$D$15+IF(AE5=Cases!$D$32,AE13*(1-Cases!$D$15)*Cases!$D$33,0)</f>
        <v>0.639483452933955</v>
      </c>
      <c r="AF14" s="32" t="n">
        <f aca="false">AF13*Cases!$D$15+IF(AF5=Cases!$D$32,AF13*(1-Cases!$D$15)*Cases!$D$33,0)</f>
        <v>0.65718732703695</v>
      </c>
      <c r="AG14" s="32" t="n">
        <f aca="false">AG13*Cases!$D$15+IF(AG5=Cases!$D$32,AG13*(1-Cases!$D$15)*Cases!$D$33,0)</f>
        <v>0.674758422084173</v>
      </c>
      <c r="AH14" s="32" t="n">
        <f aca="false">AH13*Cases!$D$15+IF(AH5=Cases!$D$32,AH13*(1-Cases!$D$15)*Cases!$D$33,0)</f>
        <v>0.684697733918542</v>
      </c>
      <c r="AI14" s="32" t="n">
        <f aca="false">AI13*Cases!$D$15+IF(AI5=Cases!$D$32,AI13*(1-Cases!$D$15)*Cases!$D$33,0)</f>
        <v>0.694562500914153</v>
      </c>
      <c r="AJ14" s="32" t="n">
        <f aca="false">AJ13*Cases!$D$15+IF(AJ5=Cases!$D$32,AJ13*(1-Cases!$D$15)*Cases!$D$33,0)</f>
        <v>0.704353282157297</v>
      </c>
      <c r="AK14" s="32" t="n">
        <f aca="false">AK13*Cases!$D$15+IF(AK5=Cases!$D$32,AK13*(1-Cases!$D$15)*Cases!$D$33,0)</f>
        <v>0.706570632541117</v>
      </c>
    </row>
    <row r="15" customFormat="false" ht="15" hidden="false" customHeight="true" outlineLevel="0" collapsed="false">
      <c r="A15" s="25" t="s">
        <v>248</v>
      </c>
      <c r="B15" s="30" t="n">
        <f aca="false">IF(B5&gt;Cases!$D$14,INDEX($B30:$AK30,1,MAX(1,B5-Cases!$D$14)),0)</f>
        <v>0</v>
      </c>
      <c r="C15" s="30" t="n">
        <f aca="false">IF(C5&gt;Cases!$D$14,INDEX($B30:$AK30,1,MAX(1,C5-Cases!$D$14)),0)</f>
        <v>0</v>
      </c>
      <c r="D15" s="30" t="n">
        <f aca="false">IF(D5&gt;Cases!$D$14,INDEX($B30:$AK30,1,MAX(1,D5-Cases!$D$14)),0)</f>
        <v>2</v>
      </c>
      <c r="E15" s="30" t="n">
        <f aca="false">IF(E5&gt;Cases!$D$14,INDEX($B30:$AK30,1,MAX(1,E5-Cases!$D$14)),0)</f>
        <v>3</v>
      </c>
      <c r="F15" s="30" t="n">
        <f aca="false">IF(F5&gt;Cases!$D$14,INDEX($B30:$AK30,1,MAX(1,F5-Cases!$D$14)),0)</f>
        <v>3</v>
      </c>
      <c r="G15" s="30" t="n">
        <f aca="false">IF(G5&gt;Cases!$D$14,INDEX($B30:$AK30,1,MAX(1,G5-Cases!$D$14)),0)</f>
        <v>2</v>
      </c>
      <c r="H15" s="30" t="n">
        <f aca="false">IF(H5&gt;Cases!$D$14,INDEX($B30:$AK30,1,MAX(1,H5-Cases!$D$14)),0)</f>
        <v>3</v>
      </c>
      <c r="I15" s="30" t="n">
        <f aca="false">IF(I5&gt;Cases!$D$14,INDEX($B30:$AK30,1,MAX(1,I5-Cases!$D$14)),0)</f>
        <v>3</v>
      </c>
      <c r="J15" s="30" t="n">
        <f aca="false">IF(J5&gt;Cases!$D$14,INDEX($B30:$AK30,1,MAX(1,J5-Cases!$D$14)),0)</f>
        <v>2</v>
      </c>
      <c r="K15" s="30" t="n">
        <f aca="false">IF(K5&gt;Cases!$D$14,INDEX($B30:$AK30,1,MAX(1,K5-Cases!$D$14)),0)</f>
        <v>3</v>
      </c>
      <c r="L15" s="30" t="n">
        <f aca="false">IF(L5&gt;Cases!$D$14,INDEX($B30:$AK30,1,MAX(1,L5-Cases!$D$14)),0)</f>
        <v>3</v>
      </c>
      <c r="M15" s="30" t="n">
        <f aca="false">IF(M5&gt;Cases!$D$14,INDEX($B30:$AK30,1,MAX(1,M5-Cases!$D$14)),0)</f>
        <v>3</v>
      </c>
      <c r="N15" s="30" t="n">
        <f aca="false">IF(N5&gt;Cases!$D$14,INDEX($B30:$AK30,1,MAX(1,N5-Cases!$D$14)),0)</f>
        <v>2</v>
      </c>
      <c r="O15" s="30" t="n">
        <f aca="false">IF(O5&gt;Cases!$D$14,INDEX($B30:$AK30,1,MAX(1,O5-Cases!$D$14)),0)</f>
        <v>3</v>
      </c>
      <c r="P15" s="30" t="n">
        <f aca="false">IF(P5&gt;Cases!$D$14,INDEX($B30:$AK30,1,MAX(1,P5-Cases!$D$14)),0)</f>
        <v>4</v>
      </c>
      <c r="Q15" s="30" t="n">
        <f aca="false">IF(Q5&gt;Cases!$D$14,INDEX($B30:$AK30,1,MAX(1,Q5-Cases!$D$14)),0)</f>
        <v>4</v>
      </c>
      <c r="R15" s="30" t="n">
        <f aca="false">IF(R5&gt;Cases!$D$14,INDEX($B30:$AK30,1,MAX(1,R5-Cases!$D$14)),0)</f>
        <v>5</v>
      </c>
      <c r="S15" s="30" t="n">
        <f aca="false">IF(S5&gt;Cases!$D$14,INDEX($B30:$AK30,1,MAX(1,S5-Cases!$D$14)),0)</f>
        <v>4</v>
      </c>
      <c r="T15" s="30" t="n">
        <f aca="false">IF(T5&gt;Cases!$D$14,INDEX($B30:$AK30,1,MAX(1,T5-Cases!$D$14)),0)</f>
        <v>4</v>
      </c>
      <c r="U15" s="30" t="n">
        <f aca="false">IF(U5&gt;Cases!$D$14,INDEX($B30:$AK30,1,MAX(1,U5-Cases!$D$14)),0)</f>
        <v>4</v>
      </c>
      <c r="V15" s="30" t="n">
        <f aca="false">IF(V5&gt;Cases!$D$14,INDEX($B30:$AK30,1,MAX(1,V5-Cases!$D$14)),0)</f>
        <v>4</v>
      </c>
      <c r="W15" s="30" t="n">
        <f aca="false">IF(W5&gt;Cases!$D$14,INDEX($B30:$AK30,1,MAX(1,W5-Cases!$D$14)),0)</f>
        <v>5</v>
      </c>
      <c r="X15" s="30" t="n">
        <f aca="false">IF(X5&gt;Cases!$D$14,INDEX($B30:$AK30,1,MAX(1,X5-Cases!$D$14)),0)</f>
        <v>4</v>
      </c>
      <c r="Y15" s="30" t="n">
        <f aca="false">IF(Y5&gt;Cases!$D$14,INDEX($B30:$AK30,1,MAX(1,Y5-Cases!$D$14)),0)</f>
        <v>4</v>
      </c>
      <c r="Z15" s="30" t="n">
        <f aca="false">IF(Z5&gt;Cases!$D$14,INDEX($B30:$AK30,1,MAX(1,Z5-Cases!$D$14)),0)</f>
        <v>4</v>
      </c>
      <c r="AA15" s="30" t="n">
        <f aca="false">IF(AA5&gt;Cases!$D$14,INDEX($B30:$AK30,1,MAX(1,AA5-Cases!$D$14)),0)</f>
        <v>4</v>
      </c>
      <c r="AB15" s="30" t="n">
        <f aca="false">IF(AB5&gt;Cases!$D$14,INDEX($B30:$AK30,1,MAX(1,AB5-Cases!$D$14)),0)</f>
        <v>4</v>
      </c>
      <c r="AC15" s="30" t="n">
        <f aca="false">IF(AC5&gt;Cases!$D$14,INDEX($B30:$AK30,1,MAX(1,AC5-Cases!$D$14)),0)</f>
        <v>4</v>
      </c>
      <c r="AD15" s="30" t="n">
        <f aca="false">IF(AD5&gt;Cases!$D$14,INDEX($B30:$AK30,1,MAX(1,AD5-Cases!$D$14)),0)</f>
        <v>3</v>
      </c>
      <c r="AE15" s="30" t="n">
        <f aca="false">IF(AE5&gt;Cases!$D$14,INDEX($B30:$AK30,1,MAX(1,AE5-Cases!$D$14)),0)</f>
        <v>3</v>
      </c>
      <c r="AF15" s="30" t="n">
        <f aca="false">IF(AF5&gt;Cases!$D$14,INDEX($B30:$AK30,1,MAX(1,AF5-Cases!$D$14)),0)</f>
        <v>3</v>
      </c>
      <c r="AG15" s="30" t="n">
        <f aca="false">IF(AG5&gt;Cases!$D$14,INDEX($B30:$AK30,1,MAX(1,AG5-Cases!$D$14)),0)</f>
        <v>2</v>
      </c>
      <c r="AH15" s="30" t="n">
        <f aca="false">IF(AH5&gt;Cases!$D$14,INDEX($B30:$AK30,1,MAX(1,AH5-Cases!$D$14)),0)</f>
        <v>2</v>
      </c>
      <c r="AI15" s="30" t="n">
        <f aca="false">IF(AI5&gt;Cases!$D$14,INDEX($B30:$AK30,1,MAX(1,AI5-Cases!$D$14)),0)</f>
        <v>2</v>
      </c>
      <c r="AJ15" s="30" t="n">
        <f aca="false">IF(AJ5&gt;Cases!$D$14,INDEX($B30:$AK30,1,MAX(1,AJ5-Cases!$D$14)),0)</f>
        <v>1</v>
      </c>
      <c r="AK15" s="30" t="n">
        <f aca="false">IF(AK5&gt;Cases!$D$14,INDEX($B30:$AK30,1,MAX(1,AK5-Cases!$D$14)),0)</f>
        <v>1</v>
      </c>
    </row>
    <row r="16" customFormat="false" ht="15" hidden="false" customHeight="true" outlineLevel="0" collapsed="false">
      <c r="A16" s="25" t="s">
        <v>249</v>
      </c>
      <c r="B16" s="32" t="n">
        <f aca="false">B13-B14</f>
        <v>0</v>
      </c>
      <c r="C16" s="32" t="n">
        <f aca="false">C13-C14</f>
        <v>0</v>
      </c>
      <c r="D16" s="32" t="n">
        <f aca="false">D13-D14</f>
        <v>0</v>
      </c>
      <c r="E16" s="32" t="n">
        <f aca="false">E13-E14</f>
        <v>1.985</v>
      </c>
      <c r="F16" s="32" t="n">
        <f aca="false">F13-F14</f>
        <v>4.9476125</v>
      </c>
      <c r="G16" s="32" t="n">
        <f aca="false">G13-G14</f>
        <v>7.88800540625</v>
      </c>
      <c r="H16" s="32" t="n">
        <f aca="false">H13-H14</f>
        <v>9.81384536570312</v>
      </c>
      <c r="I16" s="32" t="n">
        <f aca="false">I13-I14</f>
        <v>12.7177415254604</v>
      </c>
      <c r="J16" s="32" t="n">
        <f aca="false">J13-J14</f>
        <v>15.5998584640194</v>
      </c>
      <c r="K16" s="32" t="n">
        <f aca="false">K13-K14</f>
        <v>17.4678595255393</v>
      </c>
      <c r="L16" s="32" t="n">
        <f aca="false">L13-L14</f>
        <v>20.3143505790977</v>
      </c>
      <c r="M16" s="32" t="n">
        <f aca="false">M13-M14</f>
        <v>23.1394929497545</v>
      </c>
      <c r="N16" s="32" t="n">
        <f aca="false">N13-N14</f>
        <v>25.9434467526313</v>
      </c>
      <c r="O16" s="32" t="n">
        <f aca="false">O13-O14</f>
        <v>27.7338709019866</v>
      </c>
      <c r="P16" s="32" t="n">
        <f aca="false">P13-P14</f>
        <v>30.5033668702217</v>
      </c>
      <c r="Q16" s="32" t="n">
        <f aca="false">Q13-Q14</f>
        <v>34.244591618695</v>
      </c>
      <c r="R16" s="32" t="n">
        <f aca="false">R13-R14</f>
        <v>37.9577571815548</v>
      </c>
      <c r="S16" s="32" t="n">
        <f aca="false">S13-S14</f>
        <v>42.6355740026931</v>
      </c>
      <c r="T16" s="32" t="n">
        <f aca="false">T13-T14</f>
        <v>46.2858071976729</v>
      </c>
      <c r="U16" s="32" t="n">
        <f aca="false">U13-U14</f>
        <v>49.9086636436904</v>
      </c>
      <c r="V16" s="32" t="n">
        <f aca="false">V13-V14</f>
        <v>53.5043486663627</v>
      </c>
      <c r="W16" s="32" t="n">
        <f aca="false">W13-W14</f>
        <v>57.073066051365</v>
      </c>
      <c r="X16" s="32" t="n">
        <f aca="false">X13-X14</f>
        <v>61.6075180559798</v>
      </c>
      <c r="Y16" s="32" t="n">
        <f aca="false">Y13-Y14</f>
        <v>65.1154616705599</v>
      </c>
      <c r="Z16" s="32" t="n">
        <f aca="false">Z13-Z14</f>
        <v>68.5970957080307</v>
      </c>
      <c r="AA16" s="32" t="n">
        <f aca="false">AA13-AA14</f>
        <v>72.0526174902205</v>
      </c>
      <c r="AB16" s="32" t="n">
        <f aca="false">AB13-AB14</f>
        <v>75.4822228590438</v>
      </c>
      <c r="AC16" s="32" t="n">
        <f aca="false">AC13-AC14</f>
        <v>78.886106187601</v>
      </c>
      <c r="AD16" s="32" t="n">
        <f aca="false">AD13-AD14</f>
        <v>82.264460391194</v>
      </c>
      <c r="AE16" s="32" t="n">
        <f aca="false">AE13-AE14</f>
        <v>84.62497693826</v>
      </c>
      <c r="AF16" s="32" t="n">
        <f aca="false">AF13-AF14</f>
        <v>86.9677896112231</v>
      </c>
      <c r="AG16" s="32" t="n">
        <f aca="false">AG13-AG14</f>
        <v>89.2930311891389</v>
      </c>
      <c r="AH16" s="32" t="n">
        <f aca="false">AH13-AH14</f>
        <v>90.6083334552204</v>
      </c>
      <c r="AI16" s="32" t="n">
        <f aca="false">AI13-AI14</f>
        <v>91.9137709543062</v>
      </c>
      <c r="AJ16" s="32" t="n">
        <f aca="false">AJ13-AJ14</f>
        <v>93.2094176721489</v>
      </c>
      <c r="AK16" s="32" t="n">
        <f aca="false">AK13-AK14</f>
        <v>93.5028470396078</v>
      </c>
    </row>
    <row r="17" customFormat="false" ht="15" hidden="false" customHeight="true" outlineLevel="0" collapsed="false">
      <c r="A17" s="25" t="s">
        <v>250</v>
      </c>
      <c r="B17" s="32" t="n">
        <f aca="false">B16+B15</f>
        <v>0</v>
      </c>
      <c r="C17" s="32" t="n">
        <f aca="false">C16+C15</f>
        <v>0</v>
      </c>
      <c r="D17" s="32" t="n">
        <f aca="false">D16+D15</f>
        <v>2</v>
      </c>
      <c r="E17" s="32" t="n">
        <f aca="false">E16+E15</f>
        <v>4.985</v>
      </c>
      <c r="F17" s="32" t="n">
        <f aca="false">F16+F15</f>
        <v>7.9476125</v>
      </c>
      <c r="G17" s="32" t="n">
        <f aca="false">G16+G15</f>
        <v>9.88800540625</v>
      </c>
      <c r="H17" s="32" t="n">
        <f aca="false">H16+H15</f>
        <v>12.8138453657031</v>
      </c>
      <c r="I17" s="32" t="n">
        <f aca="false">I16+I15</f>
        <v>15.7177415254604</v>
      </c>
      <c r="J17" s="32" t="n">
        <f aca="false">J16+J15</f>
        <v>17.5998584640194</v>
      </c>
      <c r="K17" s="32" t="n">
        <f aca="false">K16+K15</f>
        <v>20.4678595255393</v>
      </c>
      <c r="L17" s="32" t="n">
        <f aca="false">L16+L15</f>
        <v>23.3143505790977</v>
      </c>
      <c r="M17" s="32" t="n">
        <f aca="false">M16+M15</f>
        <v>26.1394929497545</v>
      </c>
      <c r="N17" s="32" t="n">
        <f aca="false">N16+N15</f>
        <v>27.9434467526313</v>
      </c>
      <c r="O17" s="32" t="n">
        <f aca="false">O16+O15</f>
        <v>30.7338709019866</v>
      </c>
      <c r="P17" s="32" t="n">
        <f aca="false">P16+P15</f>
        <v>34.5033668702217</v>
      </c>
      <c r="Q17" s="32" t="n">
        <f aca="false">Q16+Q15</f>
        <v>38.244591618695</v>
      </c>
      <c r="R17" s="32" t="n">
        <f aca="false">R16+R15</f>
        <v>42.9577571815548</v>
      </c>
      <c r="S17" s="32" t="n">
        <f aca="false">S16+S15</f>
        <v>46.6355740026931</v>
      </c>
      <c r="T17" s="32" t="n">
        <f aca="false">T16+T15</f>
        <v>50.2858071976729</v>
      </c>
      <c r="U17" s="32" t="n">
        <f aca="false">U16+U15</f>
        <v>53.9086636436904</v>
      </c>
      <c r="V17" s="32" t="n">
        <f aca="false">V16+V15</f>
        <v>57.5043486663627</v>
      </c>
      <c r="W17" s="32" t="n">
        <f aca="false">W16+W15</f>
        <v>62.073066051365</v>
      </c>
      <c r="X17" s="32" t="n">
        <f aca="false">X16+X15</f>
        <v>65.6075180559798</v>
      </c>
      <c r="Y17" s="32" t="n">
        <f aca="false">Y16+Y15</f>
        <v>69.1154616705599</v>
      </c>
      <c r="Z17" s="32" t="n">
        <f aca="false">Z16+Z15</f>
        <v>72.5970957080307</v>
      </c>
      <c r="AA17" s="32" t="n">
        <f aca="false">AA16+AA15</f>
        <v>76.0526174902205</v>
      </c>
      <c r="AB17" s="32" t="n">
        <f aca="false">AB16+AB15</f>
        <v>79.4822228590438</v>
      </c>
      <c r="AC17" s="32" t="n">
        <f aca="false">AC16+AC15</f>
        <v>82.886106187601</v>
      </c>
      <c r="AD17" s="32" t="n">
        <f aca="false">AD16+AD15</f>
        <v>85.264460391194</v>
      </c>
      <c r="AE17" s="32" t="n">
        <f aca="false">AE16+AE15</f>
        <v>87.62497693826</v>
      </c>
      <c r="AF17" s="32" t="n">
        <f aca="false">AF16+AF15</f>
        <v>89.9677896112231</v>
      </c>
      <c r="AG17" s="32" t="n">
        <f aca="false">AG16+AG15</f>
        <v>91.2930311891389</v>
      </c>
      <c r="AH17" s="32" t="n">
        <f aca="false">AH16+AH15</f>
        <v>92.6083334552204</v>
      </c>
      <c r="AI17" s="32" t="n">
        <f aca="false">AI16+AI15</f>
        <v>93.9137709543062</v>
      </c>
      <c r="AJ17" s="32" t="n">
        <f aca="false">AJ16+AJ15</f>
        <v>94.2094176721489</v>
      </c>
      <c r="AK17" s="32" t="n">
        <f aca="false">AK16+AK15</f>
        <v>94.5028470396078</v>
      </c>
    </row>
    <row r="18" customFormat="false" ht="15" hidden="false" customHeight="true" outlineLevel="0" collapsed="false">
      <c r="A18" s="25" t="s">
        <v>251</v>
      </c>
      <c r="B18" s="32" t="n">
        <f aca="false">B16+B15*Inputs!$B$26</f>
        <v>0</v>
      </c>
      <c r="C18" s="32" t="n">
        <f aca="false">C16+C15*Inputs!$B$26</f>
        <v>0</v>
      </c>
      <c r="D18" s="32" t="n">
        <f aca="false">D16+D15*Inputs!$B$26</f>
        <v>1</v>
      </c>
      <c r="E18" s="32" t="n">
        <f aca="false">E16+E15*Inputs!$B$26</f>
        <v>3.485</v>
      </c>
      <c r="F18" s="32" t="n">
        <f aca="false">F16+F15*Inputs!$B$26</f>
        <v>6.4476125</v>
      </c>
      <c r="G18" s="32" t="n">
        <f aca="false">G16+G15*Inputs!$B$26</f>
        <v>8.88800540625</v>
      </c>
      <c r="H18" s="32" t="n">
        <f aca="false">H16+H15*Inputs!$B$26</f>
        <v>11.3138453657031</v>
      </c>
      <c r="I18" s="32" t="n">
        <f aca="false">I16+I15*Inputs!$B$26</f>
        <v>14.2177415254604</v>
      </c>
      <c r="J18" s="32" t="n">
        <f aca="false">J16+J15*Inputs!$B$26</f>
        <v>16.5998584640194</v>
      </c>
      <c r="K18" s="32" t="n">
        <f aca="false">K16+K15*Inputs!$B$26</f>
        <v>18.9678595255393</v>
      </c>
      <c r="L18" s="32" t="n">
        <f aca="false">L16+L15*Inputs!$B$26</f>
        <v>21.8143505790977</v>
      </c>
      <c r="M18" s="32" t="n">
        <f aca="false">M16+M15*Inputs!$B$26</f>
        <v>24.6394929497545</v>
      </c>
      <c r="N18" s="32" t="n">
        <f aca="false">N16+N15*Inputs!$B$26</f>
        <v>26.9434467526313</v>
      </c>
      <c r="O18" s="32" t="n">
        <f aca="false">O16+O15*Inputs!$B$26</f>
        <v>29.2338709019866</v>
      </c>
      <c r="P18" s="32" t="n">
        <f aca="false">P16+P15*Inputs!$B$26</f>
        <v>32.5033668702217</v>
      </c>
      <c r="Q18" s="32" t="n">
        <f aca="false">Q16+Q15*Inputs!$B$26</f>
        <v>36.244591618695</v>
      </c>
      <c r="R18" s="32" t="n">
        <f aca="false">R16+R15*Inputs!$B$26</f>
        <v>40.4577571815548</v>
      </c>
      <c r="S18" s="32" t="n">
        <f aca="false">S16+S15*Inputs!$B$26</f>
        <v>44.6355740026931</v>
      </c>
      <c r="T18" s="32" t="n">
        <f aca="false">T16+T15*Inputs!$B$26</f>
        <v>48.2858071976729</v>
      </c>
      <c r="U18" s="32" t="n">
        <f aca="false">U16+U15*Inputs!$B$26</f>
        <v>51.9086636436904</v>
      </c>
      <c r="V18" s="32" t="n">
        <f aca="false">V16+V15*Inputs!$B$26</f>
        <v>55.5043486663627</v>
      </c>
      <c r="W18" s="32" t="n">
        <f aca="false">W16+W15*Inputs!$B$26</f>
        <v>59.573066051365</v>
      </c>
      <c r="X18" s="32" t="n">
        <f aca="false">X16+X15*Inputs!$B$26</f>
        <v>63.6075180559798</v>
      </c>
      <c r="Y18" s="32" t="n">
        <f aca="false">Y16+Y15*Inputs!$B$26</f>
        <v>67.1154616705599</v>
      </c>
      <c r="Z18" s="32" t="n">
        <f aca="false">Z16+Z15*Inputs!$B$26</f>
        <v>70.5970957080307</v>
      </c>
      <c r="AA18" s="32" t="n">
        <f aca="false">AA16+AA15*Inputs!$B$26</f>
        <v>74.0526174902205</v>
      </c>
      <c r="AB18" s="32" t="n">
        <f aca="false">AB16+AB15*Inputs!$B$26</f>
        <v>77.4822228590438</v>
      </c>
      <c r="AC18" s="32" t="n">
        <f aca="false">AC16+AC15*Inputs!$B$26</f>
        <v>80.886106187601</v>
      </c>
      <c r="AD18" s="32" t="n">
        <f aca="false">AD16+AD15*Inputs!$B$26</f>
        <v>83.764460391194</v>
      </c>
      <c r="AE18" s="32" t="n">
        <f aca="false">AE16+AE15*Inputs!$B$26</f>
        <v>86.12497693826</v>
      </c>
      <c r="AF18" s="32" t="n">
        <f aca="false">AF16+AF15*Inputs!$B$26</f>
        <v>88.4677896112231</v>
      </c>
      <c r="AG18" s="32" t="n">
        <f aca="false">AG16+AG15*Inputs!$B$26</f>
        <v>90.2930311891389</v>
      </c>
      <c r="AH18" s="32" t="n">
        <f aca="false">AH16+AH15*Inputs!$B$26</f>
        <v>91.6083334552204</v>
      </c>
      <c r="AI18" s="32" t="n">
        <f aca="false">AI16+AI15*Inputs!$B$26</f>
        <v>92.9137709543062</v>
      </c>
      <c r="AJ18" s="32" t="n">
        <f aca="false">AJ16+AJ15*Inputs!$B$26</f>
        <v>93.7094176721489</v>
      </c>
      <c r="AK18" s="32" t="n">
        <f aca="false">AK16+AK15*Inputs!$B$26</f>
        <v>94.0028470396078</v>
      </c>
    </row>
    <row r="19" customFormat="false" ht="15" hidden="false" customHeight="true" outlineLevel="0" collapsed="false">
      <c r="A19" s="25" t="s">
        <v>252</v>
      </c>
      <c r="B19" s="32" t="n">
        <f aca="false">B17</f>
        <v>0</v>
      </c>
      <c r="C19" s="32" t="n">
        <f aca="false">C17</f>
        <v>0</v>
      </c>
      <c r="D19" s="32" t="n">
        <f aca="false">D17</f>
        <v>2</v>
      </c>
      <c r="E19" s="32" t="n">
        <f aca="false">E17</f>
        <v>4.985</v>
      </c>
      <c r="F19" s="32" t="n">
        <f aca="false">F17</f>
        <v>7.9476125</v>
      </c>
      <c r="G19" s="32" t="n">
        <f aca="false">G17</f>
        <v>9.88800540625</v>
      </c>
      <c r="H19" s="32" t="n">
        <f aca="false">H17</f>
        <v>12.8138453657031</v>
      </c>
      <c r="I19" s="32" t="n">
        <f aca="false">I17</f>
        <v>15.7177415254604</v>
      </c>
      <c r="J19" s="32" t="n">
        <f aca="false">J17</f>
        <v>17.5998584640194</v>
      </c>
      <c r="K19" s="32" t="n">
        <f aca="false">K17</f>
        <v>20.4678595255393</v>
      </c>
      <c r="L19" s="32" t="n">
        <f aca="false">L17</f>
        <v>23.3143505790977</v>
      </c>
      <c r="M19" s="32" t="n">
        <f aca="false">M17</f>
        <v>26.1394929497545</v>
      </c>
      <c r="N19" s="32" t="n">
        <f aca="false">N17</f>
        <v>27.9434467526313</v>
      </c>
      <c r="O19" s="32" t="n">
        <f aca="false">O17</f>
        <v>30.7338709019866</v>
      </c>
      <c r="P19" s="32" t="n">
        <f aca="false">P17</f>
        <v>34.5033668702217</v>
      </c>
      <c r="Q19" s="32" t="n">
        <f aca="false">Q17</f>
        <v>38.244591618695</v>
      </c>
      <c r="R19" s="32" t="n">
        <f aca="false">R17</f>
        <v>42.9577571815548</v>
      </c>
      <c r="S19" s="32" t="n">
        <f aca="false">S17</f>
        <v>46.6355740026931</v>
      </c>
      <c r="T19" s="32" t="n">
        <f aca="false">T17</f>
        <v>50.2858071976729</v>
      </c>
      <c r="U19" s="32" t="n">
        <f aca="false">U17</f>
        <v>53.9086636436904</v>
      </c>
      <c r="V19" s="32" t="n">
        <f aca="false">V17</f>
        <v>57.5043486663627</v>
      </c>
      <c r="W19" s="32" t="n">
        <f aca="false">W17</f>
        <v>62.073066051365</v>
      </c>
      <c r="X19" s="32" t="n">
        <f aca="false">X17</f>
        <v>65.6075180559798</v>
      </c>
      <c r="Y19" s="32" t="n">
        <f aca="false">Y17</f>
        <v>69.1154616705599</v>
      </c>
      <c r="Z19" s="32" t="n">
        <f aca="false">Z17</f>
        <v>72.5970957080307</v>
      </c>
      <c r="AA19" s="32" t="n">
        <f aca="false">AA17</f>
        <v>76.0526174902205</v>
      </c>
      <c r="AB19" s="32" t="n">
        <f aca="false">AB17</f>
        <v>79.4822228590438</v>
      </c>
      <c r="AC19" s="32" t="n">
        <f aca="false">AC17</f>
        <v>82.886106187601</v>
      </c>
      <c r="AD19" s="32" t="n">
        <f aca="false">AD17</f>
        <v>85.264460391194</v>
      </c>
      <c r="AE19" s="32" t="n">
        <f aca="false">AE17</f>
        <v>87.62497693826</v>
      </c>
      <c r="AF19" s="32" t="n">
        <f aca="false">AF17</f>
        <v>89.9677896112231</v>
      </c>
      <c r="AG19" s="32" t="n">
        <f aca="false">AG17</f>
        <v>91.2930311891389</v>
      </c>
      <c r="AH19" s="32" t="n">
        <f aca="false">AH17</f>
        <v>92.6083334552204</v>
      </c>
      <c r="AI19" s="32" t="n">
        <f aca="false">AI17</f>
        <v>93.9137709543062</v>
      </c>
      <c r="AJ19" s="32" t="n">
        <f aca="false">AJ17</f>
        <v>94.2094176721489</v>
      </c>
      <c r="AK19" s="32" t="n">
        <f aca="false">AK17</f>
        <v>94.5028470396078</v>
      </c>
    </row>
    <row r="20" customFormat="false" ht="15" hidden="false" customHeight="true" outlineLevel="0" collapsed="false">
      <c r="A20" s="25" t="s">
        <v>253</v>
      </c>
      <c r="B20" s="32" t="n">
        <f aca="false">B19*(Cases!$D$18+2*Cases!$D$19+Cases!$D$20)</f>
        <v>0</v>
      </c>
      <c r="C20" s="32" t="n">
        <f aca="false">C19*(Cases!$D$18+2*Cases!$D$19+Cases!$D$20)</f>
        <v>0</v>
      </c>
      <c r="D20" s="32" t="n">
        <f aca="false">D19*(Cases!$D$18+2*Cases!$D$19+Cases!$D$20)</f>
        <v>2.4</v>
      </c>
      <c r="E20" s="32" t="n">
        <f aca="false">E19*(Cases!$D$18+2*Cases!$D$19+Cases!$D$20)</f>
        <v>5.982</v>
      </c>
      <c r="F20" s="32" t="n">
        <f aca="false">F19*(Cases!$D$18+2*Cases!$D$19+Cases!$D$20)</f>
        <v>9.537135</v>
      </c>
      <c r="G20" s="32" t="n">
        <f aca="false">G19*(Cases!$D$18+2*Cases!$D$19+Cases!$D$20)</f>
        <v>11.8656064875</v>
      </c>
      <c r="H20" s="32" t="n">
        <f aca="false">H19*(Cases!$D$18+2*Cases!$D$19+Cases!$D$20)</f>
        <v>15.3766144388438</v>
      </c>
      <c r="I20" s="32" t="n">
        <f aca="false">I19*(Cases!$D$18+2*Cases!$D$19+Cases!$D$20)</f>
        <v>18.8612898305524</v>
      </c>
      <c r="J20" s="32" t="n">
        <f aca="false">J19*(Cases!$D$18+2*Cases!$D$19+Cases!$D$20)</f>
        <v>21.1198301568233</v>
      </c>
      <c r="K20" s="32" t="n">
        <f aca="false">K19*(Cases!$D$18+2*Cases!$D$19+Cases!$D$20)</f>
        <v>24.5614314306471</v>
      </c>
      <c r="L20" s="32" t="n">
        <f aca="false">L19*(Cases!$D$18+2*Cases!$D$19+Cases!$D$20)</f>
        <v>27.9772206949173</v>
      </c>
      <c r="M20" s="32" t="n">
        <f aca="false">M19*(Cases!$D$18+2*Cases!$D$19+Cases!$D$20)</f>
        <v>31.3673915397054</v>
      </c>
      <c r="N20" s="32" t="n">
        <f aca="false">N19*(Cases!$D$18+2*Cases!$D$19+Cases!$D$20)</f>
        <v>33.5321361031576</v>
      </c>
      <c r="O20" s="32" t="n">
        <f aca="false">O19*(Cases!$D$18+2*Cases!$D$19+Cases!$D$20)</f>
        <v>36.8806450823839</v>
      </c>
      <c r="P20" s="32" t="n">
        <f aca="false">P19*(Cases!$D$18+2*Cases!$D$19+Cases!$D$20)</f>
        <v>41.404040244266</v>
      </c>
      <c r="Q20" s="32" t="n">
        <f aca="false">Q19*(Cases!$D$18+2*Cases!$D$19+Cases!$D$20)</f>
        <v>45.893509942434</v>
      </c>
      <c r="R20" s="32" t="n">
        <f aca="false">R19*(Cases!$D$18+2*Cases!$D$19+Cases!$D$20)</f>
        <v>51.5493086178658</v>
      </c>
      <c r="S20" s="32" t="n">
        <f aca="false">S19*(Cases!$D$18+2*Cases!$D$19+Cases!$D$20)</f>
        <v>55.9626888032318</v>
      </c>
      <c r="T20" s="32" t="n">
        <f aca="false">T19*(Cases!$D$18+2*Cases!$D$19+Cases!$D$20)</f>
        <v>60.3429686372075</v>
      </c>
      <c r="U20" s="32" t="n">
        <f aca="false">U19*(Cases!$D$18+2*Cases!$D$19+Cases!$D$20)</f>
        <v>64.6903963724285</v>
      </c>
      <c r="V20" s="32" t="n">
        <f aca="false">V19*(Cases!$D$18+2*Cases!$D$19+Cases!$D$20)</f>
        <v>69.0052183996353</v>
      </c>
      <c r="W20" s="32" t="n">
        <f aca="false">W19*(Cases!$D$18+2*Cases!$D$19+Cases!$D$20)</f>
        <v>74.487679261638</v>
      </c>
      <c r="X20" s="32" t="n">
        <f aca="false">X19*(Cases!$D$18+2*Cases!$D$19+Cases!$D$20)</f>
        <v>78.7290216671757</v>
      </c>
      <c r="Y20" s="32" t="n">
        <f aca="false">Y19*(Cases!$D$18+2*Cases!$D$19+Cases!$D$20)</f>
        <v>82.9385540046719</v>
      </c>
      <c r="Z20" s="32" t="n">
        <f aca="false">Z19*(Cases!$D$18+2*Cases!$D$19+Cases!$D$20)</f>
        <v>87.1165148496369</v>
      </c>
      <c r="AA20" s="32" t="n">
        <f aca="false">AA19*(Cases!$D$18+2*Cases!$D$19+Cases!$D$20)</f>
        <v>91.2631409882646</v>
      </c>
      <c r="AB20" s="32" t="n">
        <f aca="false">AB19*(Cases!$D$18+2*Cases!$D$19+Cases!$D$20)</f>
        <v>95.3786674308526</v>
      </c>
      <c r="AC20" s="32" t="n">
        <f aca="false">AC19*(Cases!$D$18+2*Cases!$D$19+Cases!$D$20)</f>
        <v>99.4633274251212</v>
      </c>
      <c r="AD20" s="32" t="n">
        <f aca="false">AD19*(Cases!$D$18+2*Cases!$D$19+Cases!$D$20)</f>
        <v>102.317352469433</v>
      </c>
      <c r="AE20" s="32" t="n">
        <f aca="false">AE19*(Cases!$D$18+2*Cases!$D$19+Cases!$D$20)</f>
        <v>105.149972325912</v>
      </c>
      <c r="AF20" s="32" t="n">
        <f aca="false">AF19*(Cases!$D$18+2*Cases!$D$19+Cases!$D$20)</f>
        <v>107.961347533468</v>
      </c>
      <c r="AG20" s="32" t="n">
        <f aca="false">AG19*(Cases!$D$18+2*Cases!$D$19+Cases!$D$20)</f>
        <v>109.551637426967</v>
      </c>
      <c r="AH20" s="32" t="n">
        <f aca="false">AH19*(Cases!$D$18+2*Cases!$D$19+Cases!$D$20)</f>
        <v>111.130000146264</v>
      </c>
      <c r="AI20" s="32" t="n">
        <f aca="false">AI19*(Cases!$D$18+2*Cases!$D$19+Cases!$D$20)</f>
        <v>112.696525145167</v>
      </c>
      <c r="AJ20" s="32" t="n">
        <f aca="false">AJ19*(Cases!$D$18+2*Cases!$D$19+Cases!$D$20)</f>
        <v>113.051301206579</v>
      </c>
      <c r="AK20" s="32" t="n">
        <f aca="false">AK19*(Cases!$D$18+2*Cases!$D$19+Cases!$D$20)</f>
        <v>113.403416447529</v>
      </c>
    </row>
    <row r="21" customFormat="false" ht="15" hidden="false" customHeight="true" outlineLevel="0" collapsed="false">
      <c r="A21" s="25" t="s">
        <v>254</v>
      </c>
      <c r="B21" s="30" t="n">
        <f aca="false">(Cases!$D$18*Offers!$B$6+Cases!$D$19*Offers!$B$7+Cases!$D$20*Offers!$B$8)*Cases!$D$16</f>
        <v>1499.7</v>
      </c>
      <c r="C21" s="30" t="n">
        <f aca="false">(Cases!$D$18*Offers!$B$6+Cases!$D$19*Offers!$B$7+Cases!$D$20*Offers!$B$8)*Cases!$D$16</f>
        <v>1499.7</v>
      </c>
      <c r="D21" s="30" t="n">
        <f aca="false">(Cases!$D$18*Offers!$B$6+Cases!$D$19*Offers!$B$7+Cases!$D$20*Offers!$B$8)*Cases!$D$16</f>
        <v>1499.7</v>
      </c>
      <c r="E21" s="30" t="n">
        <f aca="false">(Cases!$D$18*Offers!$B$6+Cases!$D$19*Offers!$B$7+Cases!$D$20*Offers!$B$8)*Cases!$D$16</f>
        <v>1499.7</v>
      </c>
      <c r="F21" s="30" t="n">
        <f aca="false">(Cases!$D$18*Offers!$B$6+Cases!$D$19*Offers!$B$7+Cases!$D$20*Offers!$B$8)*Cases!$D$16</f>
        <v>1499.7</v>
      </c>
      <c r="G21" s="30" t="n">
        <f aca="false">(Cases!$D$18*Offers!$B$6+Cases!$D$19*Offers!$B$7+Cases!$D$20*Offers!$B$8)*Cases!$D$16</f>
        <v>1499.7</v>
      </c>
      <c r="H21" s="30" t="n">
        <f aca="false">(Cases!$D$18*Offers!$B$6+Cases!$D$19*Offers!$B$7+Cases!$D$20*Offers!$B$8)*Cases!$D$16</f>
        <v>1499.7</v>
      </c>
      <c r="I21" s="30" t="n">
        <f aca="false">(Cases!$D$18*Offers!$B$6+Cases!$D$19*Offers!$B$7+Cases!$D$20*Offers!$B$8)*Cases!$D$16</f>
        <v>1499.7</v>
      </c>
      <c r="J21" s="30" t="n">
        <f aca="false">(Cases!$D$18*Offers!$B$6+Cases!$D$19*Offers!$B$7+Cases!$D$20*Offers!$B$8)*Cases!$D$16</f>
        <v>1499.7</v>
      </c>
      <c r="K21" s="30" t="n">
        <f aca="false">(Cases!$D$18*Offers!$B$6+Cases!$D$19*Offers!$B$7+Cases!$D$20*Offers!$B$8)*Cases!$D$16</f>
        <v>1499.7</v>
      </c>
      <c r="L21" s="30" t="n">
        <f aca="false">(Cases!$D$18*Offers!$B$6+Cases!$D$19*Offers!$B$7+Cases!$D$20*Offers!$B$8)*Cases!$D$16</f>
        <v>1499.7</v>
      </c>
      <c r="M21" s="30" t="n">
        <f aca="false">(Cases!$D$18*Offers!$B$6+Cases!$D$19*Offers!$B$7+Cases!$D$20*Offers!$B$8)*Cases!$D$16</f>
        <v>1499.7</v>
      </c>
      <c r="N21" s="30" t="n">
        <f aca="false">(Cases!$D$18*Offers!$B$6+Cases!$D$19*Offers!$B$7+Cases!$D$20*Offers!$B$8)*Cases!$D$16</f>
        <v>1499.7</v>
      </c>
      <c r="O21" s="30" t="n">
        <f aca="false">(Cases!$D$18*Offers!$B$6+Cases!$D$19*Offers!$B$7+Cases!$D$20*Offers!$B$8)*Cases!$D$16</f>
        <v>1499.7</v>
      </c>
      <c r="P21" s="30" t="n">
        <f aca="false">(Cases!$D$18*Offers!$B$6+Cases!$D$19*Offers!$B$7+Cases!$D$20*Offers!$B$8)*Cases!$D$16</f>
        <v>1499.7</v>
      </c>
      <c r="Q21" s="30" t="n">
        <f aca="false">(Cases!$D$18*Offers!$B$6+Cases!$D$19*Offers!$B$7+Cases!$D$20*Offers!$B$8)*Cases!$D$16</f>
        <v>1499.7</v>
      </c>
      <c r="R21" s="30" t="n">
        <f aca="false">(Cases!$D$18*Offers!$B$6+Cases!$D$19*Offers!$B$7+Cases!$D$20*Offers!$B$8)*Cases!$D$16</f>
        <v>1499.7</v>
      </c>
      <c r="S21" s="30" t="n">
        <f aca="false">(Cases!$D$18*Offers!$B$6+Cases!$D$19*Offers!$B$7+Cases!$D$20*Offers!$B$8)*Cases!$D$16</f>
        <v>1499.7</v>
      </c>
      <c r="T21" s="30" t="n">
        <f aca="false">(Cases!$D$18*Offers!$B$6+Cases!$D$19*Offers!$B$7+Cases!$D$20*Offers!$B$8)*Cases!$D$16</f>
        <v>1499.7</v>
      </c>
      <c r="U21" s="30" t="n">
        <f aca="false">(Cases!$D$18*Offers!$B$6+Cases!$D$19*Offers!$B$7+Cases!$D$20*Offers!$B$8)*Cases!$D$16</f>
        <v>1499.7</v>
      </c>
      <c r="V21" s="30" t="n">
        <f aca="false">(Cases!$D$18*Offers!$B$6+Cases!$D$19*Offers!$B$7+Cases!$D$20*Offers!$B$8)*Cases!$D$16</f>
        <v>1499.7</v>
      </c>
      <c r="W21" s="30" t="n">
        <f aca="false">(Cases!$D$18*Offers!$B$6+Cases!$D$19*Offers!$B$7+Cases!$D$20*Offers!$B$8)*Cases!$D$16</f>
        <v>1499.7</v>
      </c>
      <c r="X21" s="30" t="n">
        <f aca="false">(Cases!$D$18*Offers!$B$6+Cases!$D$19*Offers!$B$7+Cases!$D$20*Offers!$B$8)*Cases!$D$16</f>
        <v>1499.7</v>
      </c>
      <c r="Y21" s="30" t="n">
        <f aca="false">(Cases!$D$18*Offers!$B$6+Cases!$D$19*Offers!$B$7+Cases!$D$20*Offers!$B$8)*Cases!$D$16</f>
        <v>1499.7</v>
      </c>
      <c r="Z21" s="30" t="n">
        <f aca="false">(Cases!$D$18*Offers!$B$6+Cases!$D$19*Offers!$B$7+Cases!$D$20*Offers!$B$8)*Cases!$D$16</f>
        <v>1499.7</v>
      </c>
      <c r="AA21" s="30" t="n">
        <f aca="false">(Cases!$D$18*Offers!$B$6+Cases!$D$19*Offers!$B$7+Cases!$D$20*Offers!$B$8)*Cases!$D$16</f>
        <v>1499.7</v>
      </c>
      <c r="AB21" s="30" t="n">
        <f aca="false">(Cases!$D$18*Offers!$B$6+Cases!$D$19*Offers!$B$7+Cases!$D$20*Offers!$B$8)*Cases!$D$16</f>
        <v>1499.7</v>
      </c>
      <c r="AC21" s="30" t="n">
        <f aca="false">(Cases!$D$18*Offers!$B$6+Cases!$D$19*Offers!$B$7+Cases!$D$20*Offers!$B$8)*Cases!$D$16</f>
        <v>1499.7</v>
      </c>
      <c r="AD21" s="30" t="n">
        <f aca="false">(Cases!$D$18*Offers!$B$6+Cases!$D$19*Offers!$B$7+Cases!$D$20*Offers!$B$8)*Cases!$D$16</f>
        <v>1499.7</v>
      </c>
      <c r="AE21" s="30" t="n">
        <f aca="false">(Cases!$D$18*Offers!$B$6+Cases!$D$19*Offers!$B$7+Cases!$D$20*Offers!$B$8)*Cases!$D$16</f>
        <v>1499.7</v>
      </c>
      <c r="AF21" s="30" t="n">
        <f aca="false">(Cases!$D$18*Offers!$B$6+Cases!$D$19*Offers!$B$7+Cases!$D$20*Offers!$B$8)*Cases!$D$16</f>
        <v>1499.7</v>
      </c>
      <c r="AG21" s="30" t="n">
        <f aca="false">(Cases!$D$18*Offers!$B$6+Cases!$D$19*Offers!$B$7+Cases!$D$20*Offers!$B$8)*Cases!$D$16</f>
        <v>1499.7</v>
      </c>
      <c r="AH21" s="30" t="n">
        <f aca="false">(Cases!$D$18*Offers!$B$6+Cases!$D$19*Offers!$B$7+Cases!$D$20*Offers!$B$8)*Cases!$D$16</f>
        <v>1499.7</v>
      </c>
      <c r="AI21" s="30" t="n">
        <f aca="false">(Cases!$D$18*Offers!$B$6+Cases!$D$19*Offers!$B$7+Cases!$D$20*Offers!$B$8)*Cases!$D$16</f>
        <v>1499.7</v>
      </c>
      <c r="AJ21" s="30" t="n">
        <f aca="false">(Cases!$D$18*Offers!$B$6+Cases!$D$19*Offers!$B$7+Cases!$D$20*Offers!$B$8)*Cases!$D$16</f>
        <v>1499.7</v>
      </c>
      <c r="AK21" s="30" t="n">
        <f aca="false">(Cases!$D$18*Offers!$B$6+Cases!$D$19*Offers!$B$7+Cases!$D$20*Offers!$B$8)*Cases!$D$16</f>
        <v>1499.7</v>
      </c>
    </row>
    <row r="22" customFormat="false" ht="15" hidden="false" customHeight="true" outlineLevel="0" collapsed="false">
      <c r="A22" s="25" t="s">
        <v>255</v>
      </c>
      <c r="B22" s="30" t="n">
        <f aca="false">Cases!$D$21*Offers!$B$9*Cases!$D$16</f>
        <v>1200</v>
      </c>
      <c r="C22" s="30" t="n">
        <f aca="false">Cases!$D$21*Offers!$B$9*Cases!$D$16</f>
        <v>1200</v>
      </c>
      <c r="D22" s="30" t="n">
        <f aca="false">Cases!$D$21*Offers!$B$9*Cases!$D$16</f>
        <v>1200</v>
      </c>
      <c r="E22" s="30" t="n">
        <f aca="false">Cases!$D$21*Offers!$B$9*Cases!$D$16</f>
        <v>1200</v>
      </c>
      <c r="F22" s="30" t="n">
        <f aca="false">Cases!$D$21*Offers!$B$9*Cases!$D$16</f>
        <v>1200</v>
      </c>
      <c r="G22" s="30" t="n">
        <f aca="false">Cases!$D$21*Offers!$B$9*Cases!$D$16</f>
        <v>1200</v>
      </c>
      <c r="H22" s="30" t="n">
        <f aca="false">Cases!$D$21*Offers!$B$9*Cases!$D$16</f>
        <v>1200</v>
      </c>
      <c r="I22" s="30" t="n">
        <f aca="false">Cases!$D$21*Offers!$B$9*Cases!$D$16</f>
        <v>1200</v>
      </c>
      <c r="J22" s="30" t="n">
        <f aca="false">Cases!$D$21*Offers!$B$9*Cases!$D$16</f>
        <v>1200</v>
      </c>
      <c r="K22" s="30" t="n">
        <f aca="false">Cases!$D$21*Offers!$B$9*Cases!$D$16</f>
        <v>1200</v>
      </c>
      <c r="L22" s="30" t="n">
        <f aca="false">Cases!$D$21*Offers!$B$9*Cases!$D$16</f>
        <v>1200</v>
      </c>
      <c r="M22" s="30" t="n">
        <f aca="false">Cases!$D$21*Offers!$B$9*Cases!$D$16</f>
        <v>1200</v>
      </c>
      <c r="N22" s="30" t="n">
        <f aca="false">Cases!$D$21*Offers!$B$9*Cases!$D$16</f>
        <v>1200</v>
      </c>
      <c r="O22" s="30" t="n">
        <f aca="false">Cases!$D$21*Offers!$B$9*Cases!$D$16</f>
        <v>1200</v>
      </c>
      <c r="P22" s="30" t="n">
        <f aca="false">Cases!$D$21*Offers!$B$9*Cases!$D$16</f>
        <v>1200</v>
      </c>
      <c r="Q22" s="30" t="n">
        <f aca="false">Cases!$D$21*Offers!$B$9*Cases!$D$16</f>
        <v>1200</v>
      </c>
      <c r="R22" s="30" t="n">
        <f aca="false">Cases!$D$21*Offers!$B$9*Cases!$D$16</f>
        <v>1200</v>
      </c>
      <c r="S22" s="30" t="n">
        <f aca="false">Cases!$D$21*Offers!$B$9*Cases!$D$16</f>
        <v>1200</v>
      </c>
      <c r="T22" s="30" t="n">
        <f aca="false">Cases!$D$21*Offers!$B$9*Cases!$D$16</f>
        <v>1200</v>
      </c>
      <c r="U22" s="30" t="n">
        <f aca="false">Cases!$D$21*Offers!$B$9*Cases!$D$16</f>
        <v>1200</v>
      </c>
      <c r="V22" s="30" t="n">
        <f aca="false">Cases!$D$21*Offers!$B$9*Cases!$D$16</f>
        <v>1200</v>
      </c>
      <c r="W22" s="30" t="n">
        <f aca="false">Cases!$D$21*Offers!$B$9*Cases!$D$16</f>
        <v>1200</v>
      </c>
      <c r="X22" s="30" t="n">
        <f aca="false">Cases!$D$21*Offers!$B$9*Cases!$D$16</f>
        <v>1200</v>
      </c>
      <c r="Y22" s="30" t="n">
        <f aca="false">Cases!$D$21*Offers!$B$9*Cases!$D$16</f>
        <v>1200</v>
      </c>
      <c r="Z22" s="30" t="n">
        <f aca="false">Cases!$D$21*Offers!$B$9*Cases!$D$16</f>
        <v>1200</v>
      </c>
      <c r="AA22" s="30" t="n">
        <f aca="false">Cases!$D$21*Offers!$B$9*Cases!$D$16</f>
        <v>1200</v>
      </c>
      <c r="AB22" s="30" t="n">
        <f aca="false">Cases!$D$21*Offers!$B$9*Cases!$D$16</f>
        <v>1200</v>
      </c>
      <c r="AC22" s="30" t="n">
        <f aca="false">Cases!$D$21*Offers!$B$9*Cases!$D$16</f>
        <v>1200</v>
      </c>
      <c r="AD22" s="30" t="n">
        <f aca="false">Cases!$D$21*Offers!$B$9*Cases!$D$16</f>
        <v>1200</v>
      </c>
      <c r="AE22" s="30" t="n">
        <f aca="false">Cases!$D$21*Offers!$B$9*Cases!$D$16</f>
        <v>1200</v>
      </c>
      <c r="AF22" s="30" t="n">
        <f aca="false">Cases!$D$21*Offers!$B$9*Cases!$D$16</f>
        <v>1200</v>
      </c>
      <c r="AG22" s="30" t="n">
        <f aca="false">Cases!$D$21*Offers!$B$9*Cases!$D$16</f>
        <v>1200</v>
      </c>
      <c r="AH22" s="30" t="n">
        <f aca="false">Cases!$D$21*Offers!$B$9*Cases!$D$16</f>
        <v>1200</v>
      </c>
      <c r="AI22" s="30" t="n">
        <f aca="false">Cases!$D$21*Offers!$B$9*Cases!$D$16</f>
        <v>1200</v>
      </c>
      <c r="AJ22" s="30" t="n">
        <f aca="false">Cases!$D$21*Offers!$B$9*Cases!$D$16</f>
        <v>1200</v>
      </c>
      <c r="AK22" s="30" t="n">
        <f aca="false">Cases!$D$21*Offers!$B$9*Cases!$D$16</f>
        <v>1200</v>
      </c>
    </row>
    <row r="23" customFormat="false" ht="15" hidden="false" customHeight="true" outlineLevel="0" collapsed="false">
      <c r="A23" s="25" t="s">
        <v>256</v>
      </c>
      <c r="B23" s="32" t="n">
        <f aca="false">Cases!$D$18*Offers!$D$6+Cases!$D$19*Offers!$D$7+Cases!$D$20*Offers!$D$8+Cases!$D$24+Cases!$D$21*Offers!$D$9</f>
        <v>8.2</v>
      </c>
      <c r="C23" s="32" t="n">
        <f aca="false">Cases!$D$18*Offers!$D$6+Cases!$D$19*Offers!$D$7+Cases!$D$20*Offers!$D$8+Cases!$D$24+Cases!$D$21*Offers!$D$9</f>
        <v>8.2</v>
      </c>
      <c r="D23" s="32" t="n">
        <f aca="false">Cases!$D$18*Offers!$D$6+Cases!$D$19*Offers!$D$7+Cases!$D$20*Offers!$D$8+Cases!$D$24+Cases!$D$21*Offers!$D$9</f>
        <v>8.2</v>
      </c>
      <c r="E23" s="32" t="n">
        <f aca="false">Cases!$D$18*Offers!$D$6+Cases!$D$19*Offers!$D$7+Cases!$D$20*Offers!$D$8+Cases!$D$24+Cases!$D$21*Offers!$D$9</f>
        <v>8.2</v>
      </c>
      <c r="F23" s="32" t="n">
        <f aca="false">Cases!$D$18*Offers!$D$6+Cases!$D$19*Offers!$D$7+Cases!$D$20*Offers!$D$8+Cases!$D$24+Cases!$D$21*Offers!$D$9</f>
        <v>8.2</v>
      </c>
      <c r="G23" s="32" t="n">
        <f aca="false">Cases!$D$18*Offers!$D$6+Cases!$D$19*Offers!$D$7+Cases!$D$20*Offers!$D$8+Cases!$D$24+Cases!$D$21*Offers!$D$9</f>
        <v>8.2</v>
      </c>
      <c r="H23" s="32" t="n">
        <f aca="false">Cases!$D$18*Offers!$D$6+Cases!$D$19*Offers!$D$7+Cases!$D$20*Offers!$D$8+Cases!$D$24+Cases!$D$21*Offers!$D$9</f>
        <v>8.2</v>
      </c>
      <c r="I23" s="32" t="n">
        <f aca="false">Cases!$D$18*Offers!$D$6+Cases!$D$19*Offers!$D$7+Cases!$D$20*Offers!$D$8+Cases!$D$24+Cases!$D$21*Offers!$D$9</f>
        <v>8.2</v>
      </c>
      <c r="J23" s="32" t="n">
        <f aca="false">Cases!$D$18*Offers!$D$6+Cases!$D$19*Offers!$D$7+Cases!$D$20*Offers!$D$8+Cases!$D$24+Cases!$D$21*Offers!$D$9</f>
        <v>8.2</v>
      </c>
      <c r="K23" s="32" t="n">
        <f aca="false">Cases!$D$18*Offers!$D$6+Cases!$D$19*Offers!$D$7+Cases!$D$20*Offers!$D$8+Cases!$D$24+Cases!$D$21*Offers!$D$9</f>
        <v>8.2</v>
      </c>
      <c r="L23" s="32" t="n">
        <f aca="false">Cases!$D$18*Offers!$D$6+Cases!$D$19*Offers!$D$7+Cases!$D$20*Offers!$D$8+Cases!$D$24+Cases!$D$21*Offers!$D$9</f>
        <v>8.2</v>
      </c>
      <c r="M23" s="32" t="n">
        <f aca="false">Cases!$D$18*Offers!$D$6+Cases!$D$19*Offers!$D$7+Cases!$D$20*Offers!$D$8+Cases!$D$24+Cases!$D$21*Offers!$D$9</f>
        <v>8.2</v>
      </c>
      <c r="N23" s="32" t="n">
        <f aca="false">Cases!$D$18*Offers!$D$6+Cases!$D$19*Offers!$D$7+Cases!$D$20*Offers!$D$8+Cases!$D$24+Cases!$D$21*Offers!$D$9</f>
        <v>8.2</v>
      </c>
      <c r="O23" s="32" t="n">
        <f aca="false">Cases!$D$18*Offers!$D$6+Cases!$D$19*Offers!$D$7+Cases!$D$20*Offers!$D$8+Cases!$D$24+Cases!$D$21*Offers!$D$9</f>
        <v>8.2</v>
      </c>
      <c r="P23" s="32" t="n">
        <f aca="false">Cases!$D$18*Offers!$D$6+Cases!$D$19*Offers!$D$7+Cases!$D$20*Offers!$D$8+Cases!$D$24+Cases!$D$21*Offers!$D$9</f>
        <v>8.2</v>
      </c>
      <c r="Q23" s="32" t="n">
        <f aca="false">Cases!$D$18*Offers!$D$6+Cases!$D$19*Offers!$D$7+Cases!$D$20*Offers!$D$8+Cases!$D$24+Cases!$D$21*Offers!$D$9</f>
        <v>8.2</v>
      </c>
      <c r="R23" s="32" t="n">
        <f aca="false">Cases!$D$18*Offers!$D$6+Cases!$D$19*Offers!$D$7+Cases!$D$20*Offers!$D$8+Cases!$D$24+Cases!$D$21*Offers!$D$9</f>
        <v>8.2</v>
      </c>
      <c r="S23" s="32" t="n">
        <f aca="false">Cases!$D$18*Offers!$D$6+Cases!$D$19*Offers!$D$7+Cases!$D$20*Offers!$D$8+Cases!$D$24+Cases!$D$21*Offers!$D$9</f>
        <v>8.2</v>
      </c>
      <c r="T23" s="32" t="n">
        <f aca="false">Cases!$D$18*Offers!$D$6+Cases!$D$19*Offers!$D$7+Cases!$D$20*Offers!$D$8+Cases!$D$24+Cases!$D$21*Offers!$D$9</f>
        <v>8.2</v>
      </c>
      <c r="U23" s="32" t="n">
        <f aca="false">Cases!$D$18*Offers!$D$6+Cases!$D$19*Offers!$D$7+Cases!$D$20*Offers!$D$8+Cases!$D$24+Cases!$D$21*Offers!$D$9</f>
        <v>8.2</v>
      </c>
      <c r="V23" s="32" t="n">
        <f aca="false">Cases!$D$18*Offers!$D$6+Cases!$D$19*Offers!$D$7+Cases!$D$20*Offers!$D$8+Cases!$D$24+Cases!$D$21*Offers!$D$9</f>
        <v>8.2</v>
      </c>
      <c r="W23" s="32" t="n">
        <f aca="false">Cases!$D$18*Offers!$D$6+Cases!$D$19*Offers!$D$7+Cases!$D$20*Offers!$D$8+Cases!$D$24+Cases!$D$21*Offers!$D$9</f>
        <v>8.2</v>
      </c>
      <c r="X23" s="32" t="n">
        <f aca="false">Cases!$D$18*Offers!$D$6+Cases!$D$19*Offers!$D$7+Cases!$D$20*Offers!$D$8+Cases!$D$24+Cases!$D$21*Offers!$D$9</f>
        <v>8.2</v>
      </c>
      <c r="Y23" s="32" t="n">
        <f aca="false">Cases!$D$18*Offers!$D$6+Cases!$D$19*Offers!$D$7+Cases!$D$20*Offers!$D$8+Cases!$D$24+Cases!$D$21*Offers!$D$9</f>
        <v>8.2</v>
      </c>
      <c r="Z23" s="32" t="n">
        <f aca="false">Cases!$D$18*Offers!$D$6+Cases!$D$19*Offers!$D$7+Cases!$D$20*Offers!$D$8+Cases!$D$24+Cases!$D$21*Offers!$D$9</f>
        <v>8.2</v>
      </c>
      <c r="AA23" s="32" t="n">
        <f aca="false">Cases!$D$18*Offers!$D$6+Cases!$D$19*Offers!$D$7+Cases!$D$20*Offers!$D$8+Cases!$D$24+Cases!$D$21*Offers!$D$9</f>
        <v>8.2</v>
      </c>
      <c r="AB23" s="32" t="n">
        <f aca="false">Cases!$D$18*Offers!$D$6+Cases!$D$19*Offers!$D$7+Cases!$D$20*Offers!$D$8+Cases!$D$24+Cases!$D$21*Offers!$D$9</f>
        <v>8.2</v>
      </c>
      <c r="AC23" s="32" t="n">
        <f aca="false">Cases!$D$18*Offers!$D$6+Cases!$D$19*Offers!$D$7+Cases!$D$20*Offers!$D$8+Cases!$D$24+Cases!$D$21*Offers!$D$9</f>
        <v>8.2</v>
      </c>
      <c r="AD23" s="32" t="n">
        <f aca="false">Cases!$D$18*Offers!$D$6+Cases!$D$19*Offers!$D$7+Cases!$D$20*Offers!$D$8+Cases!$D$24+Cases!$D$21*Offers!$D$9</f>
        <v>8.2</v>
      </c>
      <c r="AE23" s="32" t="n">
        <f aca="false">Cases!$D$18*Offers!$D$6+Cases!$D$19*Offers!$D$7+Cases!$D$20*Offers!$D$8+Cases!$D$24+Cases!$D$21*Offers!$D$9</f>
        <v>8.2</v>
      </c>
      <c r="AF23" s="32" t="n">
        <f aca="false">Cases!$D$18*Offers!$D$6+Cases!$D$19*Offers!$D$7+Cases!$D$20*Offers!$D$8+Cases!$D$24+Cases!$D$21*Offers!$D$9</f>
        <v>8.2</v>
      </c>
      <c r="AG23" s="32" t="n">
        <f aca="false">Cases!$D$18*Offers!$D$6+Cases!$D$19*Offers!$D$7+Cases!$D$20*Offers!$D$8+Cases!$D$24+Cases!$D$21*Offers!$D$9</f>
        <v>8.2</v>
      </c>
      <c r="AH23" s="32" t="n">
        <f aca="false">Cases!$D$18*Offers!$D$6+Cases!$D$19*Offers!$D$7+Cases!$D$20*Offers!$D$8+Cases!$D$24+Cases!$D$21*Offers!$D$9</f>
        <v>8.2</v>
      </c>
      <c r="AI23" s="32" t="n">
        <f aca="false">Cases!$D$18*Offers!$D$6+Cases!$D$19*Offers!$D$7+Cases!$D$20*Offers!$D$8+Cases!$D$24+Cases!$D$21*Offers!$D$9</f>
        <v>8.2</v>
      </c>
      <c r="AJ23" s="32" t="n">
        <f aca="false">Cases!$D$18*Offers!$D$6+Cases!$D$19*Offers!$D$7+Cases!$D$20*Offers!$D$8+Cases!$D$24+Cases!$D$21*Offers!$D$9</f>
        <v>8.2</v>
      </c>
      <c r="AK23" s="32" t="n">
        <f aca="false">Cases!$D$18*Offers!$D$6+Cases!$D$19*Offers!$D$7+Cases!$D$20*Offers!$D$8+Cases!$D$24+Cases!$D$21*Offers!$D$9</f>
        <v>8.2</v>
      </c>
    </row>
    <row r="24" customFormat="false" ht="15" hidden="false" customHeight="true" outlineLevel="0" collapsed="false">
      <c r="A24" s="25" t="s">
        <v>257</v>
      </c>
      <c r="B24" s="32" t="n">
        <f aca="false">B17*B23+(B12+B11)*Cases!$D$22+B18*Cases!$D$25</f>
        <v>0</v>
      </c>
      <c r="C24" s="32" t="n">
        <f aca="false">C17*C23+(C12+C11)*Cases!$D$22+C18*Cases!$D$25</f>
        <v>100</v>
      </c>
      <c r="D24" s="32" t="n">
        <f aca="false">D17*D23+(D12+D11)*Cases!$D$22+D18*Cases!$D$25</f>
        <v>169.4</v>
      </c>
      <c r="E24" s="32" t="n">
        <f aca="false">E17*E23+(E12+E11)*Cases!$D$22+E18*Cases!$D$25</f>
        <v>201.332</v>
      </c>
      <c r="F24" s="32" t="n">
        <f aca="false">F17*F23+(F12+F11)*Cases!$D$22+F18*Cases!$D$25</f>
        <v>184.51326</v>
      </c>
      <c r="G24" s="32" t="n">
        <f aca="false">G17*G23+(G12+G11)*Cases!$D$22+G18*Cases!$D$25</f>
        <v>257.74566055</v>
      </c>
      <c r="H24" s="32" t="n">
        <f aca="false">H17*H23+(H12+H11)*Cases!$D$22+H18*Cases!$D$25</f>
        <v>289.015068095875</v>
      </c>
      <c r="I24" s="32" t="n">
        <f aca="false">I17*I23+(I12+I11)*Cases!$D$22+I18*Cases!$D$25</f>
        <v>271.538705085156</v>
      </c>
      <c r="J24" s="32" t="n">
        <f aca="false">J17*J23+(J12+J11)*Cases!$D$22+J18*Cases!$D$25</f>
        <v>344.118414797017</v>
      </c>
      <c r="K24" s="32" t="n">
        <f aca="false">K17*K23+(K12+K11)*Cases!$D$22+K18*Cases!$D$25</f>
        <v>374.74002668604</v>
      </c>
      <c r="L24" s="32" t="n">
        <f aca="false">L17*L23+(L12+L11)*Cases!$D$22+L18*Cases!$D$25</f>
        <v>406.620726485894</v>
      </c>
      <c r="M24" s="32" t="n">
        <f aca="false">M17*M23+(M12+M11)*Cases!$D$22+M18*Cases!$D$25</f>
        <v>388.26232103725</v>
      </c>
      <c r="N24" s="32" t="n">
        <f aca="false">N17*N23+(N12+N11)*Cases!$D$22+N18*Cases!$D$25</f>
        <v>459.966603629471</v>
      </c>
      <c r="O24" s="32" t="n">
        <f aca="false">O17*O23+(O12+O11)*Cases!$D$22+O18*Cases!$D$25</f>
        <v>539.71935410225</v>
      </c>
      <c r="P24" s="32" t="n">
        <f aca="false">P17*P23+(P12+P11)*Cases!$D$22+P18*Cases!$D$25</f>
        <v>580.437708946483</v>
      </c>
      <c r="Q24" s="32" t="n">
        <f aca="false">Q17*Q23+(Q12+Q11)*Cases!$D$22+Q18*Cases!$D$25</f>
        <v>672.339426129384</v>
      </c>
      <c r="R24" s="32" t="n">
        <f aca="false">R17*R23+(R12+R11)*Cases!$D$22+R18*Cases!$D$25</f>
        <v>673.626880433414</v>
      </c>
      <c r="S24" s="32" t="n">
        <f aca="false">S17*S23+(S12+S11)*Cases!$D$22+S18*Cases!$D$25</f>
        <v>716.318428830163</v>
      </c>
      <c r="T24" s="32" t="n">
        <f aca="false">T17*T23+(T12+T11)*Cases!$D$22+T18*Cases!$D$25</f>
        <v>757.201040613937</v>
      </c>
      <c r="U24" s="32" t="n">
        <f aca="false">U17*U23+(U12+U11)*Cases!$D$22+U18*Cases!$D$25</f>
        <v>797.777032809333</v>
      </c>
      <c r="V24" s="32" t="n">
        <f aca="false">V17*V23+(V12+V11)*Cases!$D$22+V18*Cases!$D$25</f>
        <v>888.048705063262</v>
      </c>
      <c r="W24" s="32" t="n">
        <f aca="false">W17*W23+(W12+W11)*Cases!$D$22+W18*Cases!$D$25</f>
        <v>887.718339775288</v>
      </c>
      <c r="X24" s="32" t="n">
        <f aca="false">X17*X23+(X12+X11)*Cases!$D$22+X18*Cases!$D$25</f>
        <v>928.804202226973</v>
      </c>
      <c r="Y24" s="32" t="n">
        <f aca="false">Y17*Y23+(Y12+Y11)*Cases!$D$22+Y18*Cases!$D$25</f>
        <v>968.093170710271</v>
      </c>
      <c r="Z24" s="32" t="n">
        <f aca="false">Z17*Z23+(Z12+Z11)*Cases!$D$22+Z18*Cases!$D$25</f>
        <v>1007.08747192994</v>
      </c>
      <c r="AA24" s="32" t="n">
        <f aca="false">AA17*AA23+(AA12+AA11)*Cases!$D$22+AA18*Cases!$D$25</f>
        <v>1145.78931589047</v>
      </c>
      <c r="AB24" s="32" t="n">
        <f aca="false">AB17*AB23+(AB12+AB11)*Cases!$D$22+AB18*Cases!$D$25</f>
        <v>1284.20089602129</v>
      </c>
      <c r="AC24" s="32" t="n">
        <f aca="false">AC17*AC23+(AC12+AC11)*Cases!$D$22+AC18*Cases!$D$25</f>
        <v>1422.32438930113</v>
      </c>
      <c r="AD24" s="32" t="n">
        <f aca="false">AD17*AD23+(AD12+AD11)*Cases!$D$22+AD18*Cases!$D$25</f>
        <v>1600.46195638137</v>
      </c>
      <c r="AE24" s="32" t="n">
        <f aca="false">AE17*AE23+(AE12+AE11)*Cases!$D$22+AE18*Cases!$D$25</f>
        <v>1776.89974170851</v>
      </c>
      <c r="AF24" s="32" t="n">
        <f aca="false">AF17*AF23+(AF12+AF11)*Cases!$D$22+AF18*Cases!$D$25</f>
        <v>1953.1392436457</v>
      </c>
      <c r="AG24" s="32" t="n">
        <f aca="false">AG17*AG23+(AG12+AG11)*Cases!$D$22+AG18*Cases!$D$25</f>
        <v>2169.48194931836</v>
      </c>
      <c r="AH24" s="32" t="n">
        <f aca="false">AH17*AH23+(AH12+AH11)*Cases!$D$22+AH18*Cases!$D$25</f>
        <v>2384.21333469847</v>
      </c>
      <c r="AI24" s="32" t="n">
        <f aca="false">AI17*AI23+(AI12+AI11)*Cases!$D$22+AI18*Cases!$D$25</f>
        <v>2598.83423468823</v>
      </c>
      <c r="AJ24" s="32" t="n">
        <f aca="false">AJ17*AJ23+(AJ12+AJ11)*Cases!$D$22+AJ18*Cases!$D$25</f>
        <v>2853.64547792807</v>
      </c>
      <c r="AK24" s="32" t="n">
        <f aca="false">AK17*AK23+(AK12+AK11)*Cases!$D$22+AK18*Cases!$D$25</f>
        <v>3106.93188684361</v>
      </c>
    </row>
    <row r="25" customFormat="false" ht="15" hidden="false" customHeight="true" outlineLevel="0" collapsed="false">
      <c r="A25" s="25" t="s">
        <v>258</v>
      </c>
      <c r="B25" s="30" t="n">
        <f aca="false">MAX(0,MIN(Cases!$D$30,MAX(0,ROUNDUP((IF(B5&gt;Inputs!$B$22,INDEX($B24:$AK24,1,MAX(1,B5-Inputs!$B$22)),0)/Inputs!$B$25-Staffing!$F$13)/Inputs!$B$23,0))))</f>
        <v>0</v>
      </c>
      <c r="C25" s="30" t="n">
        <f aca="false">MAX(B25,MIN(Cases!$D$30,MAX(0,ROUNDUP((IF(C5&gt;Inputs!$B$22,INDEX($B24:$AK24,1,MAX(1,C5-Inputs!$B$22)),0)/Inputs!$B$25-Staffing!$F$13)/Inputs!$B$23,0))))</f>
        <v>0</v>
      </c>
      <c r="D25" s="30" t="n">
        <f aca="false">MAX(C25,MIN(Cases!$D$30,MAX(0,ROUNDUP((IF(D5&gt;Inputs!$B$22,INDEX($B24:$AK24,1,MAX(1,D5-Inputs!$B$22)),0)/Inputs!$B$25-Staffing!$F$13)/Inputs!$B$23,0))))</f>
        <v>0</v>
      </c>
      <c r="E25" s="30" t="n">
        <f aca="false">MAX(D25,MIN(Cases!$D$30,MAX(0,ROUNDUP((IF(E5&gt;Inputs!$B$22,INDEX($B24:$AK24,1,MAX(1,E5-Inputs!$B$22)),0)/Inputs!$B$25-Staffing!$F$13)/Inputs!$B$23,0))))</f>
        <v>0</v>
      </c>
      <c r="F25" s="30" t="n">
        <f aca="false">MAX(E25,MIN(Cases!$D$30,MAX(0,ROUNDUP((IF(F5&gt;Inputs!$B$22,INDEX($B24:$AK24,1,MAX(1,F5-Inputs!$B$22)),0)/Inputs!$B$25-Staffing!$F$13)/Inputs!$B$23,0))))</f>
        <v>0</v>
      </c>
      <c r="G25" s="30" t="n">
        <f aca="false">MAX(F25,MIN(Cases!$D$30,MAX(0,ROUNDUP((IF(G5&gt;Inputs!$B$22,INDEX($B24:$AK24,1,MAX(1,G5-Inputs!$B$22)),0)/Inputs!$B$25-Staffing!$F$13)/Inputs!$B$23,0))))</f>
        <v>0</v>
      </c>
      <c r="H25" s="30" t="n">
        <f aca="false">MAX(G25,MIN(Cases!$D$30,MAX(0,ROUNDUP((IF(H5&gt;Inputs!$B$22,INDEX($B24:$AK24,1,MAX(1,H5-Inputs!$B$22)),0)/Inputs!$B$25-Staffing!$F$13)/Inputs!$B$23,0))))</f>
        <v>0</v>
      </c>
      <c r="I25" s="30" t="n">
        <f aca="false">MAX(H25,MIN(Cases!$D$30,MAX(0,ROUNDUP((IF(I5&gt;Inputs!$B$22,INDEX($B24:$AK24,1,MAX(1,I5-Inputs!$B$22)),0)/Inputs!$B$25-Staffing!$F$13)/Inputs!$B$23,0))))</f>
        <v>1</v>
      </c>
      <c r="J25" s="30" t="n">
        <f aca="false">MAX(I25,MIN(Cases!$D$30,MAX(0,ROUNDUP((IF(J5&gt;Inputs!$B$22,INDEX($B24:$AK24,1,MAX(1,J5-Inputs!$B$22)),0)/Inputs!$B$25-Staffing!$F$13)/Inputs!$B$23,0))))</f>
        <v>1</v>
      </c>
      <c r="K25" s="30" t="n">
        <f aca="false">MAX(J25,MIN(Cases!$D$30,MAX(0,ROUNDUP((IF(K5&gt;Inputs!$B$22,INDEX($B24:$AK24,1,MAX(1,K5-Inputs!$B$22)),0)/Inputs!$B$25-Staffing!$F$13)/Inputs!$B$23,0))))</f>
        <v>1</v>
      </c>
      <c r="L25" s="30" t="n">
        <f aca="false">MAX(K25,MIN(Cases!$D$30,MAX(0,ROUNDUP((IF(L5&gt;Inputs!$B$22,INDEX($B24:$AK24,1,MAX(1,L5-Inputs!$B$22)),0)/Inputs!$B$25-Staffing!$F$13)/Inputs!$B$23,0))))</f>
        <v>2</v>
      </c>
      <c r="M25" s="30" t="n">
        <f aca="false">MAX(L25,MIN(Cases!$D$30,MAX(0,ROUNDUP((IF(M5&gt;Inputs!$B$22,INDEX($B24:$AK24,1,MAX(1,M5-Inputs!$B$22)),0)/Inputs!$B$25-Staffing!$F$13)/Inputs!$B$23,0))))</f>
        <v>2</v>
      </c>
      <c r="N25" s="30" t="n">
        <f aca="false">MAX(M25,MIN(Cases!$D$30,MAX(0,ROUNDUP((IF(N5&gt;Inputs!$B$22,INDEX($B24:$AK24,1,MAX(1,N5-Inputs!$B$22)),0)/Inputs!$B$25-Staffing!$F$13)/Inputs!$B$23,0))))</f>
        <v>3</v>
      </c>
      <c r="O25" s="30" t="n">
        <f aca="false">MAX(N25,MIN(Cases!$D$30,MAX(0,ROUNDUP((IF(O5&gt;Inputs!$B$22,INDEX($B24:$AK24,1,MAX(1,O5-Inputs!$B$22)),0)/Inputs!$B$25-Staffing!$F$13)/Inputs!$B$23,0))))</f>
        <v>3</v>
      </c>
      <c r="P25" s="30" t="n">
        <f aca="false">MAX(O25,MIN(Cases!$D$30,MAX(0,ROUNDUP((IF(P5&gt;Inputs!$B$22,INDEX($B24:$AK24,1,MAX(1,P5-Inputs!$B$22)),0)/Inputs!$B$25-Staffing!$F$13)/Inputs!$B$23,0))))</f>
        <v>3</v>
      </c>
      <c r="Q25" s="30" t="n">
        <f aca="false">MAX(P25,MIN(Cases!$D$30,MAX(0,ROUNDUP((IF(Q5&gt;Inputs!$B$22,INDEX($B24:$AK24,1,MAX(1,Q5-Inputs!$B$22)),0)/Inputs!$B$25-Staffing!$F$13)/Inputs!$B$23,0))))</f>
        <v>4</v>
      </c>
      <c r="R25" s="30" t="n">
        <f aca="false">MAX(Q25,MIN(Cases!$D$30,MAX(0,ROUNDUP((IF(R5&gt;Inputs!$B$22,INDEX($B24:$AK24,1,MAX(1,R5-Inputs!$B$22)),0)/Inputs!$B$25-Staffing!$F$13)/Inputs!$B$23,0))))</f>
        <v>5</v>
      </c>
      <c r="S25" s="30" t="n">
        <f aca="false">MAX(R25,MIN(Cases!$D$30,MAX(0,ROUNDUP((IF(S5&gt;Inputs!$B$22,INDEX($B24:$AK24,1,MAX(1,S5-Inputs!$B$22)),0)/Inputs!$B$25-Staffing!$F$13)/Inputs!$B$23,0))))</f>
        <v>6</v>
      </c>
      <c r="T25" s="30" t="n">
        <f aca="false">MAX(S25,MIN(Cases!$D$30,MAX(0,ROUNDUP((IF(T5&gt;Inputs!$B$22,INDEX($B24:$AK24,1,MAX(1,T5-Inputs!$B$22)),0)/Inputs!$B$25-Staffing!$F$13)/Inputs!$B$23,0))))</f>
        <v>6</v>
      </c>
      <c r="U25" s="30" t="n">
        <f aca="false">MAX(T25,MIN(Cases!$D$30,MAX(0,ROUNDUP((IF(U5&gt;Inputs!$B$22,INDEX($B24:$AK24,1,MAX(1,U5-Inputs!$B$22)),0)/Inputs!$B$25-Staffing!$F$13)/Inputs!$B$23,0))))</f>
        <v>6</v>
      </c>
      <c r="V25" s="30" t="n">
        <f aca="false">MAX(U25,MIN(Cases!$D$30,MAX(0,ROUNDUP((IF(V5&gt;Inputs!$B$22,INDEX($B24:$AK24,1,MAX(1,V5-Inputs!$B$22)),0)/Inputs!$B$25-Staffing!$F$13)/Inputs!$B$23,0))))</f>
        <v>6</v>
      </c>
      <c r="W25" s="30" t="n">
        <f aca="false">MAX(V25,MIN(Cases!$D$30,MAX(0,ROUNDUP((IF(W5&gt;Inputs!$B$22,INDEX($B24:$AK24,1,MAX(1,W5-Inputs!$B$22)),0)/Inputs!$B$25-Staffing!$F$13)/Inputs!$B$23,0))))</f>
        <v>6</v>
      </c>
      <c r="X25" s="30" t="n">
        <f aca="false">MAX(W25,MIN(Cases!$D$30,MAX(0,ROUNDUP((IF(X5&gt;Inputs!$B$22,INDEX($B24:$AK24,1,MAX(1,X5-Inputs!$B$22)),0)/Inputs!$B$25-Staffing!$F$13)/Inputs!$B$23,0))))</f>
        <v>6</v>
      </c>
      <c r="Y25" s="30" t="n">
        <f aca="false">MAX(X25,MIN(Cases!$D$30,MAX(0,ROUNDUP((IF(Y5&gt;Inputs!$B$22,INDEX($B24:$AK24,1,MAX(1,Y5-Inputs!$B$22)),0)/Inputs!$B$25-Staffing!$F$13)/Inputs!$B$23,0))))</f>
        <v>6</v>
      </c>
      <c r="Z25" s="30" t="n">
        <f aca="false">MAX(Y25,MIN(Cases!$D$30,MAX(0,ROUNDUP((IF(Z5&gt;Inputs!$B$22,INDEX($B24:$AK24,1,MAX(1,Z5-Inputs!$B$22)),0)/Inputs!$B$25-Staffing!$F$13)/Inputs!$B$23,0))))</f>
        <v>6</v>
      </c>
      <c r="AA25" s="30" t="n">
        <f aca="false">MAX(Z25,MIN(Cases!$D$30,MAX(0,ROUNDUP((IF(AA5&gt;Inputs!$B$22,INDEX($B24:$AK24,1,MAX(1,AA5-Inputs!$B$22)),0)/Inputs!$B$25-Staffing!$F$13)/Inputs!$B$23,0))))</f>
        <v>6</v>
      </c>
      <c r="AB25" s="30" t="n">
        <f aca="false">MAX(AA25,MIN(Cases!$D$30,MAX(0,ROUNDUP((IF(AB5&gt;Inputs!$B$22,INDEX($B24:$AK24,1,MAX(1,AB5-Inputs!$B$22)),0)/Inputs!$B$25-Staffing!$F$13)/Inputs!$B$23,0))))</f>
        <v>6</v>
      </c>
      <c r="AC25" s="30" t="n">
        <f aca="false">MAX(AB25,MIN(Cases!$D$30,MAX(0,ROUNDUP((IF(AC5&gt;Inputs!$B$22,INDEX($B24:$AK24,1,MAX(1,AC5-Inputs!$B$22)),0)/Inputs!$B$25-Staffing!$F$13)/Inputs!$B$23,0))))</f>
        <v>6</v>
      </c>
      <c r="AD25" s="30" t="n">
        <f aca="false">MAX(AC25,MIN(Cases!$D$30,MAX(0,ROUNDUP((IF(AD5&gt;Inputs!$B$22,INDEX($B24:$AK24,1,MAX(1,AD5-Inputs!$B$22)),0)/Inputs!$B$25-Staffing!$F$13)/Inputs!$B$23,0))))</f>
        <v>6</v>
      </c>
      <c r="AE25" s="30" t="n">
        <f aca="false">MAX(AD25,MIN(Cases!$D$30,MAX(0,ROUNDUP((IF(AE5&gt;Inputs!$B$22,INDEX($B24:$AK24,1,MAX(1,AE5-Inputs!$B$22)),0)/Inputs!$B$25-Staffing!$F$13)/Inputs!$B$23,0))))</f>
        <v>6</v>
      </c>
      <c r="AF25" s="30" t="n">
        <f aca="false">MAX(AE25,MIN(Cases!$D$30,MAX(0,ROUNDUP((IF(AF5&gt;Inputs!$B$22,INDEX($B24:$AK24,1,MAX(1,AF5-Inputs!$B$22)),0)/Inputs!$B$25-Staffing!$F$13)/Inputs!$B$23,0))))</f>
        <v>6</v>
      </c>
      <c r="AG25" s="30" t="n">
        <f aca="false">MAX(AF25,MIN(Cases!$D$30,MAX(0,ROUNDUP((IF(AG5&gt;Inputs!$B$22,INDEX($B24:$AK24,1,MAX(1,AG5-Inputs!$B$22)),0)/Inputs!$B$25-Staffing!$F$13)/Inputs!$B$23,0))))</f>
        <v>6</v>
      </c>
      <c r="AH25" s="30" t="n">
        <f aca="false">MAX(AG25,MIN(Cases!$D$30,MAX(0,ROUNDUP((IF(AH5&gt;Inputs!$B$22,INDEX($B24:$AK24,1,MAX(1,AH5-Inputs!$B$22)),0)/Inputs!$B$25-Staffing!$F$13)/Inputs!$B$23,0))))</f>
        <v>6</v>
      </c>
      <c r="AI25" s="30" t="n">
        <f aca="false">MAX(AH25,MIN(Cases!$D$30,MAX(0,ROUNDUP((IF(AI5&gt;Inputs!$B$22,INDEX($B24:$AK24,1,MAX(1,AI5-Inputs!$B$22)),0)/Inputs!$B$25-Staffing!$F$13)/Inputs!$B$23,0))))</f>
        <v>6</v>
      </c>
      <c r="AJ25" s="30" t="n">
        <f aca="false">MAX(AI25,MIN(Cases!$D$30,MAX(0,ROUNDUP((IF(AJ5&gt;Inputs!$B$22,INDEX($B24:$AK24,1,MAX(1,AJ5-Inputs!$B$22)),0)/Inputs!$B$25-Staffing!$F$13)/Inputs!$B$23,0))))</f>
        <v>6</v>
      </c>
      <c r="AK25" s="30" t="n">
        <f aca="false">MAX(AJ25,MIN(Cases!$D$30,MAX(0,ROUNDUP((IF(AK5&gt;Inputs!$B$22,INDEX($B24:$AK24,1,MAX(1,AK5-Inputs!$B$22)),0)/Inputs!$B$25-Staffing!$F$13)/Inputs!$B$23,0))))</f>
        <v>6</v>
      </c>
    </row>
    <row r="26" customFormat="false" ht="15" hidden="false" customHeight="true" outlineLevel="0" collapsed="false">
      <c r="A26" s="25" t="s">
        <v>259</v>
      </c>
      <c r="B26" s="30" t="n">
        <f aca="false">B25-0</f>
        <v>0</v>
      </c>
      <c r="C26" s="30" t="n">
        <f aca="false">C25-B25</f>
        <v>0</v>
      </c>
      <c r="D26" s="30" t="n">
        <f aca="false">D25-C25</f>
        <v>0</v>
      </c>
      <c r="E26" s="30" t="n">
        <f aca="false">E25-D25</f>
        <v>0</v>
      </c>
      <c r="F26" s="30" t="n">
        <f aca="false">F25-E25</f>
        <v>0</v>
      </c>
      <c r="G26" s="30" t="n">
        <f aca="false">G25-F25</f>
        <v>0</v>
      </c>
      <c r="H26" s="30" t="n">
        <f aca="false">H25-G25</f>
        <v>0</v>
      </c>
      <c r="I26" s="30" t="n">
        <f aca="false">I25-H25</f>
        <v>1</v>
      </c>
      <c r="J26" s="30" t="n">
        <f aca="false">J25-I25</f>
        <v>0</v>
      </c>
      <c r="K26" s="30" t="n">
        <f aca="false">K25-J25</f>
        <v>0</v>
      </c>
      <c r="L26" s="30" t="n">
        <f aca="false">L25-K25</f>
        <v>1</v>
      </c>
      <c r="M26" s="30" t="n">
        <f aca="false">M25-L25</f>
        <v>0</v>
      </c>
      <c r="N26" s="30" t="n">
        <f aca="false">N25-M25</f>
        <v>1</v>
      </c>
      <c r="O26" s="30" t="n">
        <f aca="false">O25-N25</f>
        <v>0</v>
      </c>
      <c r="P26" s="30" t="n">
        <f aca="false">P25-O25</f>
        <v>0</v>
      </c>
      <c r="Q26" s="30" t="n">
        <f aca="false">Q25-P25</f>
        <v>1</v>
      </c>
      <c r="R26" s="30" t="n">
        <f aca="false">R25-Q25</f>
        <v>1</v>
      </c>
      <c r="S26" s="30" t="n">
        <f aca="false">S25-R25</f>
        <v>1</v>
      </c>
      <c r="T26" s="30" t="n">
        <f aca="false">T25-S25</f>
        <v>0</v>
      </c>
      <c r="U26" s="30" t="n">
        <f aca="false">U25-T25</f>
        <v>0</v>
      </c>
      <c r="V26" s="30" t="n">
        <f aca="false">V25-U25</f>
        <v>0</v>
      </c>
      <c r="W26" s="30" t="n">
        <f aca="false">W25-V25</f>
        <v>0</v>
      </c>
      <c r="X26" s="30" t="n">
        <f aca="false">X25-W25</f>
        <v>0</v>
      </c>
      <c r="Y26" s="30" t="n">
        <f aca="false">Y25-X25</f>
        <v>0</v>
      </c>
      <c r="Z26" s="30" t="n">
        <f aca="false">Z25-Y25</f>
        <v>0</v>
      </c>
      <c r="AA26" s="30" t="n">
        <f aca="false">AA25-Z25</f>
        <v>0</v>
      </c>
      <c r="AB26" s="30" t="n">
        <f aca="false">AB25-AA25</f>
        <v>0</v>
      </c>
      <c r="AC26" s="30" t="n">
        <f aca="false">AC25-AB25</f>
        <v>0</v>
      </c>
      <c r="AD26" s="30" t="n">
        <f aca="false">AD25-AC25</f>
        <v>0</v>
      </c>
      <c r="AE26" s="30" t="n">
        <f aca="false">AE25-AD25</f>
        <v>0</v>
      </c>
      <c r="AF26" s="30" t="n">
        <f aca="false">AF25-AE25</f>
        <v>0</v>
      </c>
      <c r="AG26" s="30" t="n">
        <f aca="false">AG25-AF25</f>
        <v>0</v>
      </c>
      <c r="AH26" s="30" t="n">
        <f aca="false">AH25-AG25</f>
        <v>0</v>
      </c>
      <c r="AI26" s="30" t="n">
        <f aca="false">AI25-AH25</f>
        <v>0</v>
      </c>
      <c r="AJ26" s="30" t="n">
        <f aca="false">AJ25-AI25</f>
        <v>0</v>
      </c>
      <c r="AK26" s="30" t="n">
        <f aca="false">AK25-AJ25</f>
        <v>0</v>
      </c>
    </row>
    <row r="27" customFormat="false" ht="15" hidden="false" customHeight="true" outlineLevel="0" collapsed="false">
      <c r="A27" s="25" t="s">
        <v>260</v>
      </c>
      <c r="B27" s="32" t="n">
        <f aca="false">Staffing!$F$13+B25*Inputs!$B$23</f>
        <v>270</v>
      </c>
      <c r="C27" s="32" t="n">
        <f aca="false">Staffing!$F$13+C25*Inputs!$B$23</f>
        <v>270</v>
      </c>
      <c r="D27" s="32" t="n">
        <f aca="false">Staffing!$F$13+D25*Inputs!$B$23</f>
        <v>270</v>
      </c>
      <c r="E27" s="32" t="n">
        <f aca="false">Staffing!$F$13+E25*Inputs!$B$23</f>
        <v>270</v>
      </c>
      <c r="F27" s="32" t="n">
        <f aca="false">Staffing!$F$13+F25*Inputs!$B$23</f>
        <v>270</v>
      </c>
      <c r="G27" s="32" t="n">
        <f aca="false">Staffing!$F$13+G25*Inputs!$B$23</f>
        <v>270</v>
      </c>
      <c r="H27" s="32" t="n">
        <f aca="false">Staffing!$F$13+H25*Inputs!$B$23</f>
        <v>270</v>
      </c>
      <c r="I27" s="32" t="n">
        <f aca="false">Staffing!$F$13+I25*Inputs!$B$23</f>
        <v>370</v>
      </c>
      <c r="J27" s="32" t="n">
        <f aca="false">Staffing!$F$13+J25*Inputs!$B$23</f>
        <v>370</v>
      </c>
      <c r="K27" s="32" t="n">
        <f aca="false">Staffing!$F$13+K25*Inputs!$B$23</f>
        <v>370</v>
      </c>
      <c r="L27" s="32" t="n">
        <f aca="false">Staffing!$F$13+L25*Inputs!$B$23</f>
        <v>470</v>
      </c>
      <c r="M27" s="32" t="n">
        <f aca="false">Staffing!$F$13+M25*Inputs!$B$23</f>
        <v>470</v>
      </c>
      <c r="N27" s="32" t="n">
        <f aca="false">Staffing!$F$13+N25*Inputs!$B$23</f>
        <v>570</v>
      </c>
      <c r="O27" s="32" t="n">
        <f aca="false">Staffing!$F$13+O25*Inputs!$B$23</f>
        <v>570</v>
      </c>
      <c r="P27" s="32" t="n">
        <f aca="false">Staffing!$F$13+P25*Inputs!$B$23</f>
        <v>570</v>
      </c>
      <c r="Q27" s="32" t="n">
        <f aca="false">Staffing!$F$13+Q25*Inputs!$B$23</f>
        <v>670</v>
      </c>
      <c r="R27" s="32" t="n">
        <f aca="false">Staffing!$F$13+R25*Inputs!$B$23</f>
        <v>770</v>
      </c>
      <c r="S27" s="32" t="n">
        <f aca="false">Staffing!$F$13+S25*Inputs!$B$23</f>
        <v>870</v>
      </c>
      <c r="T27" s="32" t="n">
        <f aca="false">Staffing!$F$13+T25*Inputs!$B$23</f>
        <v>870</v>
      </c>
      <c r="U27" s="32" t="n">
        <f aca="false">Staffing!$F$13+U25*Inputs!$B$23</f>
        <v>870</v>
      </c>
      <c r="V27" s="32" t="n">
        <f aca="false">Staffing!$F$13+V25*Inputs!$B$23</f>
        <v>870</v>
      </c>
      <c r="W27" s="32" t="n">
        <f aca="false">Staffing!$F$13+W25*Inputs!$B$23</f>
        <v>870</v>
      </c>
      <c r="X27" s="32" t="n">
        <f aca="false">Staffing!$F$13+X25*Inputs!$B$23</f>
        <v>870</v>
      </c>
      <c r="Y27" s="32" t="n">
        <f aca="false">Staffing!$F$13+Y25*Inputs!$B$23</f>
        <v>870</v>
      </c>
      <c r="Z27" s="32" t="n">
        <f aca="false">Staffing!$F$13+Z25*Inputs!$B$23</f>
        <v>870</v>
      </c>
      <c r="AA27" s="32" t="n">
        <f aca="false">Staffing!$F$13+AA25*Inputs!$B$23</f>
        <v>870</v>
      </c>
      <c r="AB27" s="32" t="n">
        <f aca="false">Staffing!$F$13+AB25*Inputs!$B$23</f>
        <v>870</v>
      </c>
      <c r="AC27" s="32" t="n">
        <f aca="false">Staffing!$F$13+AC25*Inputs!$B$23</f>
        <v>870</v>
      </c>
      <c r="AD27" s="32" t="n">
        <f aca="false">Staffing!$F$13+AD25*Inputs!$B$23</f>
        <v>870</v>
      </c>
      <c r="AE27" s="32" t="n">
        <f aca="false">Staffing!$F$13+AE25*Inputs!$B$23</f>
        <v>870</v>
      </c>
      <c r="AF27" s="32" t="n">
        <f aca="false">Staffing!$F$13+AF25*Inputs!$B$23</f>
        <v>870</v>
      </c>
      <c r="AG27" s="32" t="n">
        <f aca="false">Staffing!$F$13+AG25*Inputs!$B$23</f>
        <v>870</v>
      </c>
      <c r="AH27" s="32" t="n">
        <f aca="false">Staffing!$F$13+AH25*Inputs!$B$23</f>
        <v>870</v>
      </c>
      <c r="AI27" s="32" t="n">
        <f aca="false">Staffing!$F$13+AI25*Inputs!$B$23</f>
        <v>870</v>
      </c>
      <c r="AJ27" s="32" t="n">
        <f aca="false">Staffing!$F$13+AJ25*Inputs!$B$23</f>
        <v>870</v>
      </c>
      <c r="AK27" s="32" t="n">
        <f aca="false">Staffing!$F$13+AK25*Inputs!$B$23</f>
        <v>870</v>
      </c>
    </row>
    <row r="28" customFormat="false" ht="15" hidden="false" customHeight="true" outlineLevel="0" collapsed="false">
      <c r="A28" s="25" t="s">
        <v>261</v>
      </c>
      <c r="B28" s="32" t="n">
        <f aca="false">B17*B23</f>
        <v>0</v>
      </c>
      <c r="C28" s="32" t="n">
        <f aca="false">C17*C23</f>
        <v>0</v>
      </c>
      <c r="D28" s="32" t="n">
        <f aca="false">D17*D23</f>
        <v>16.4</v>
      </c>
      <c r="E28" s="32" t="n">
        <f aca="false">E17*E23</f>
        <v>40.877</v>
      </c>
      <c r="F28" s="32" t="n">
        <f aca="false">F17*F23</f>
        <v>65.1704225</v>
      </c>
      <c r="G28" s="32" t="n">
        <f aca="false">G17*G23</f>
        <v>81.08164433125</v>
      </c>
      <c r="H28" s="32" t="n">
        <f aca="false">H17*H23</f>
        <v>105.073531998766</v>
      </c>
      <c r="I28" s="32" t="n">
        <f aca="false">I17*I23</f>
        <v>128.885480508775</v>
      </c>
      <c r="J28" s="32" t="n">
        <f aca="false">J17*J23</f>
        <v>144.318839404959</v>
      </c>
      <c r="K28" s="32" t="n">
        <f aca="false">K17*K23</f>
        <v>167.836448109422</v>
      </c>
      <c r="L28" s="32" t="n">
        <f aca="false">L17*L23</f>
        <v>191.177674748601</v>
      </c>
      <c r="M28" s="32" t="n">
        <f aca="false">M17*M23</f>
        <v>214.343842187987</v>
      </c>
      <c r="N28" s="32" t="n">
        <f aca="false">N17*N23</f>
        <v>229.136263371577</v>
      </c>
      <c r="O28" s="32" t="n">
        <f aca="false">O17*O23</f>
        <v>252.01774139629</v>
      </c>
      <c r="P28" s="32" t="n">
        <f aca="false">P17*P23</f>
        <v>282.927608335818</v>
      </c>
      <c r="Q28" s="32" t="n">
        <f aca="false">Q17*Q23</f>
        <v>313.605651273299</v>
      </c>
      <c r="R28" s="32" t="n">
        <f aca="false">R17*R23</f>
        <v>352.253608888749</v>
      </c>
      <c r="S28" s="32" t="n">
        <f aca="false">S17*S23</f>
        <v>382.411706822084</v>
      </c>
      <c r="T28" s="32" t="n">
        <f aca="false">T17*T23</f>
        <v>412.343619020918</v>
      </c>
      <c r="U28" s="32" t="n">
        <f aca="false">U17*U23</f>
        <v>442.051041878261</v>
      </c>
      <c r="V28" s="32" t="n">
        <f aca="false">V17*V23</f>
        <v>471.535659064174</v>
      </c>
      <c r="W28" s="32" t="n">
        <f aca="false">W17*W23</f>
        <v>508.999141621193</v>
      </c>
      <c r="X28" s="32" t="n">
        <f aca="false">X17*X23</f>
        <v>537.981648059034</v>
      </c>
      <c r="Y28" s="32" t="n">
        <f aca="false">Y17*Y23</f>
        <v>566.746785698591</v>
      </c>
      <c r="Z28" s="32" t="n">
        <f aca="false">Z17*Z23</f>
        <v>595.296184805852</v>
      </c>
      <c r="AA28" s="32" t="n">
        <f aca="false">AA17*AA23</f>
        <v>623.631463419808</v>
      </c>
      <c r="AB28" s="32" t="n">
        <f aca="false">AB17*AB23</f>
        <v>651.754227444159</v>
      </c>
      <c r="AC28" s="32" t="n">
        <f aca="false">AC17*AC23</f>
        <v>679.666070738328</v>
      </c>
      <c r="AD28" s="32" t="n">
        <f aca="false">AD17*AD23</f>
        <v>699.168575207791</v>
      </c>
      <c r="AE28" s="32" t="n">
        <f aca="false">AE17*AE23</f>
        <v>718.524810893732</v>
      </c>
      <c r="AF28" s="32" t="n">
        <f aca="false">AF17*AF23</f>
        <v>737.735874812029</v>
      </c>
      <c r="AG28" s="32" t="n">
        <f aca="false">AG17*AG23</f>
        <v>748.602855750939</v>
      </c>
      <c r="AH28" s="32" t="n">
        <f aca="false">AH17*AH23</f>
        <v>759.388334332807</v>
      </c>
      <c r="AI28" s="32" t="n">
        <f aca="false">AI17*AI23</f>
        <v>770.092921825311</v>
      </c>
      <c r="AJ28" s="32" t="n">
        <f aca="false">AJ17*AJ23</f>
        <v>772.517224911621</v>
      </c>
      <c r="AK28" s="32" t="n">
        <f aca="false">AK17*AK23</f>
        <v>774.923345724784</v>
      </c>
    </row>
    <row r="29" customFormat="false" ht="15" hidden="false" customHeight="true" outlineLevel="0" collapsed="false">
      <c r="A29" s="25" t="s">
        <v>262</v>
      </c>
      <c r="B29" s="32" t="n">
        <f aca="false">MAX(0,B27-B28)</f>
        <v>270</v>
      </c>
      <c r="C29" s="32" t="n">
        <f aca="false">MAX(0,C27-C28)</f>
        <v>270</v>
      </c>
      <c r="D29" s="32" t="n">
        <f aca="false">MAX(0,D27-D28)</f>
        <v>253.6</v>
      </c>
      <c r="E29" s="32" t="n">
        <f aca="false">MAX(0,E27-E28)</f>
        <v>229.123</v>
      </c>
      <c r="F29" s="32" t="n">
        <f aca="false">MAX(0,F27-F28)</f>
        <v>204.8295775</v>
      </c>
      <c r="G29" s="32" t="n">
        <f aca="false">MAX(0,G27-G28)</f>
        <v>188.91835566875</v>
      </c>
      <c r="H29" s="32" t="n">
        <f aca="false">MAX(0,H27-H28)</f>
        <v>164.926468001234</v>
      </c>
      <c r="I29" s="32" t="n">
        <f aca="false">MAX(0,I27-I28)</f>
        <v>241.114519491225</v>
      </c>
      <c r="J29" s="32" t="n">
        <f aca="false">MAX(0,J27-J28)</f>
        <v>225.681160595041</v>
      </c>
      <c r="K29" s="32" t="n">
        <f aca="false">MAX(0,K27-K28)</f>
        <v>202.163551890578</v>
      </c>
      <c r="L29" s="32" t="n">
        <f aca="false">MAX(0,L27-L28)</f>
        <v>278.822325251399</v>
      </c>
      <c r="M29" s="32" t="n">
        <f aca="false">MAX(0,M27-M28)</f>
        <v>255.656157812013</v>
      </c>
      <c r="N29" s="32" t="n">
        <f aca="false">MAX(0,N27-N28)</f>
        <v>340.863736628423</v>
      </c>
      <c r="O29" s="32" t="n">
        <f aca="false">MAX(0,O27-O28)</f>
        <v>317.98225860371</v>
      </c>
      <c r="P29" s="32" t="n">
        <f aca="false">MAX(0,P27-P28)</f>
        <v>287.072391664182</v>
      </c>
      <c r="Q29" s="32" t="n">
        <f aca="false">MAX(0,Q27-Q28)</f>
        <v>356.394348726701</v>
      </c>
      <c r="R29" s="32" t="n">
        <f aca="false">MAX(0,R27-R28)</f>
        <v>417.746391111251</v>
      </c>
      <c r="S29" s="32" t="n">
        <f aca="false">MAX(0,S27-S28)</f>
        <v>487.588293177916</v>
      </c>
      <c r="T29" s="32" t="n">
        <f aca="false">MAX(0,T27-T28)</f>
        <v>457.656380979082</v>
      </c>
      <c r="U29" s="32" t="n">
        <f aca="false">MAX(0,U27-U28)</f>
        <v>427.948958121739</v>
      </c>
      <c r="V29" s="32" t="n">
        <f aca="false">MAX(0,V27-V28)</f>
        <v>398.464340935826</v>
      </c>
      <c r="W29" s="32" t="n">
        <f aca="false">MAX(0,W27-W28)</f>
        <v>361.000858378807</v>
      </c>
      <c r="X29" s="32" t="n">
        <f aca="false">MAX(0,X27-X28)</f>
        <v>332.018351940966</v>
      </c>
      <c r="Y29" s="32" t="n">
        <f aca="false">MAX(0,Y27-Y28)</f>
        <v>303.253214301409</v>
      </c>
      <c r="Z29" s="32" t="n">
        <f aca="false">MAX(0,Z27-Z28)</f>
        <v>274.703815194148</v>
      </c>
      <c r="AA29" s="32" t="n">
        <f aca="false">MAX(0,AA27-AA28)</f>
        <v>246.368536580192</v>
      </c>
      <c r="AB29" s="32" t="n">
        <f aca="false">MAX(0,AB27-AB28)</f>
        <v>218.245772555841</v>
      </c>
      <c r="AC29" s="32" t="n">
        <f aca="false">MAX(0,AC27-AC28)</f>
        <v>190.333929261672</v>
      </c>
      <c r="AD29" s="32" t="n">
        <f aca="false">MAX(0,AD27-AD28)</f>
        <v>170.831424792209</v>
      </c>
      <c r="AE29" s="32" t="n">
        <f aca="false">MAX(0,AE27-AE28)</f>
        <v>151.475189106268</v>
      </c>
      <c r="AF29" s="32" t="n">
        <f aca="false">MAX(0,AF27-AF28)</f>
        <v>132.264125187971</v>
      </c>
      <c r="AG29" s="32" t="n">
        <f aca="false">MAX(0,AG27-AG28)</f>
        <v>121.397144249061</v>
      </c>
      <c r="AH29" s="32" t="n">
        <f aca="false">MAX(0,AH27-AH28)</f>
        <v>110.611665667193</v>
      </c>
      <c r="AI29" s="32" t="n">
        <f aca="false">MAX(0,AI27-AI28)</f>
        <v>99.9070781746891</v>
      </c>
      <c r="AJ29" s="32" t="n">
        <f aca="false">MAX(0,AJ27-AJ28)</f>
        <v>97.482775088379</v>
      </c>
      <c r="AK29" s="32" t="n">
        <f aca="false">MAX(0,AK27-AK28)</f>
        <v>95.0766542752161</v>
      </c>
    </row>
    <row r="30" customFormat="false" ht="15" hidden="false" customHeight="true" outlineLevel="0" collapsed="false">
      <c r="A30" s="25" t="s">
        <v>263</v>
      </c>
      <c r="B30" s="30" t="n">
        <f aca="false">MIN(B12+B11,INT(B29/Cases!$D$22),MAX(0,INT((Staffing!$F$13/Inputs!$B$23+B25)*2)-(0-B15)))</f>
        <v>0</v>
      </c>
      <c r="C30" s="30" t="n">
        <f aca="false">MIN(C12+C11,INT(C29/Cases!$D$22),MAX(0,INT((Staffing!$F$13/Inputs!$B$23+C25)*2)-(B36-C15)))</f>
        <v>2</v>
      </c>
      <c r="D30" s="30" t="n">
        <f aca="false">MIN(D12+D11,INT(D29/Cases!$D$22),MAX(0,INT((Staffing!$F$13/Inputs!$B$23+D25)*2)-(C36-D15)))</f>
        <v>3</v>
      </c>
      <c r="E30" s="30" t="n">
        <f aca="false">MIN(E12+E11,INT(E29/Cases!$D$22),MAX(0,INT((Staffing!$F$13/Inputs!$B$23+E25)*2)-(D36-E15)))</f>
        <v>3</v>
      </c>
      <c r="F30" s="30" t="n">
        <f aca="false">MIN(F12+F11,INT(F29/Cases!$D$22),MAX(0,INT((Staffing!$F$13/Inputs!$B$23+F25)*2)-(E36-F15)))</f>
        <v>2</v>
      </c>
      <c r="G30" s="30" t="n">
        <f aca="false">MIN(G12+G11,INT(G29/Cases!$D$22),MAX(0,INT((Staffing!$F$13/Inputs!$B$23+G25)*2)-(F36-G15)))</f>
        <v>3</v>
      </c>
      <c r="H30" s="30" t="n">
        <f aca="false">MIN(H12+H11,INT(H29/Cases!$D$22),MAX(0,INT((Staffing!$F$13/Inputs!$B$23+H25)*2)-(G36-H15)))</f>
        <v>3</v>
      </c>
      <c r="I30" s="30" t="n">
        <f aca="false">MIN(I12+I11,INT(I29/Cases!$D$22),MAX(0,INT((Staffing!$F$13/Inputs!$B$23+I25)*2)-(H36-I15)))</f>
        <v>2</v>
      </c>
      <c r="J30" s="30" t="n">
        <f aca="false">MIN(J12+J11,INT(J29/Cases!$D$22),MAX(0,INT((Staffing!$F$13/Inputs!$B$23+J25)*2)-(I36-J15)))</f>
        <v>3</v>
      </c>
      <c r="K30" s="30" t="n">
        <f aca="false">MIN(K12+K11,INT(K29/Cases!$D$22),MAX(0,INT((Staffing!$F$13/Inputs!$B$23+K25)*2)-(J36-K15)))</f>
        <v>3</v>
      </c>
      <c r="L30" s="30" t="n">
        <f aca="false">MIN(L12+L11,INT(L29/Cases!$D$22),MAX(0,INT((Staffing!$F$13/Inputs!$B$23+L25)*2)-(K36-L15)))</f>
        <v>3</v>
      </c>
      <c r="M30" s="30" t="n">
        <f aca="false">MIN(M12+M11,INT(M29/Cases!$D$22),MAX(0,INT((Staffing!$F$13/Inputs!$B$23+M25)*2)-(L36-M15)))</f>
        <v>2</v>
      </c>
      <c r="N30" s="30" t="n">
        <f aca="false">MIN(N12+N11,INT(N29/Cases!$D$22),MAX(0,INT((Staffing!$F$13/Inputs!$B$23+N25)*2)-(M36-N15)))</f>
        <v>3</v>
      </c>
      <c r="O30" s="30" t="n">
        <f aca="false">MIN(O12+O11,INT(O29/Cases!$D$22),MAX(0,INT((Staffing!$F$13/Inputs!$B$23+O25)*2)-(N36-O15)))</f>
        <v>4</v>
      </c>
      <c r="P30" s="30" t="n">
        <f aca="false">MIN(P12+P11,INT(P29/Cases!$D$22),MAX(0,INT((Staffing!$F$13/Inputs!$B$23+P25)*2)-(O36-P15)))</f>
        <v>4</v>
      </c>
      <c r="Q30" s="30" t="n">
        <f aca="false">MIN(Q12+Q11,INT(Q29/Cases!$D$22),MAX(0,INT((Staffing!$F$13/Inputs!$B$23+Q25)*2)-(P36-Q15)))</f>
        <v>5</v>
      </c>
      <c r="R30" s="30" t="n">
        <f aca="false">MIN(R12+R11,INT(R29/Cases!$D$22),MAX(0,INT((Staffing!$F$13/Inputs!$B$23+R25)*2)-(Q36-R15)))</f>
        <v>4</v>
      </c>
      <c r="S30" s="30" t="n">
        <f aca="false">MIN(S12+S11,INT(S29/Cases!$D$22),MAX(0,INT((Staffing!$F$13/Inputs!$B$23+S25)*2)-(R36-S15)))</f>
        <v>4</v>
      </c>
      <c r="T30" s="30" t="n">
        <f aca="false">MIN(T12+T11,INT(T29/Cases!$D$22),MAX(0,INT((Staffing!$F$13/Inputs!$B$23+T25)*2)-(S36-T15)))</f>
        <v>4</v>
      </c>
      <c r="U30" s="30" t="n">
        <f aca="false">MIN(U12+U11,INT(U29/Cases!$D$22),MAX(0,INT((Staffing!$F$13/Inputs!$B$23+U25)*2)-(T36-U15)))</f>
        <v>4</v>
      </c>
      <c r="V30" s="30" t="n">
        <f aca="false">MIN(V12+V11,INT(V29/Cases!$D$22),MAX(0,INT((Staffing!$F$13/Inputs!$B$23+V25)*2)-(U36-V15)))</f>
        <v>5</v>
      </c>
      <c r="W30" s="30" t="n">
        <f aca="false">MIN(W12+W11,INT(W29/Cases!$D$22),MAX(0,INT((Staffing!$F$13/Inputs!$B$23+W25)*2)-(V36-W15)))</f>
        <v>4</v>
      </c>
      <c r="X30" s="30" t="n">
        <f aca="false">MIN(X12+X11,INT(X29/Cases!$D$22),MAX(0,INT((Staffing!$F$13/Inputs!$B$23+X25)*2)-(W36-X15)))</f>
        <v>4</v>
      </c>
      <c r="Y30" s="30" t="n">
        <f aca="false">MIN(Y12+Y11,INT(Y29/Cases!$D$22),MAX(0,INT((Staffing!$F$13/Inputs!$B$23+Y25)*2)-(X36-Y15)))</f>
        <v>4</v>
      </c>
      <c r="Z30" s="30" t="n">
        <f aca="false">MIN(Z12+Z11,INT(Z29/Cases!$D$22),MAX(0,INT((Staffing!$F$13/Inputs!$B$23+Z25)*2)-(Y36-Z15)))</f>
        <v>4</v>
      </c>
      <c r="AA30" s="30" t="n">
        <f aca="false">MIN(AA12+AA11,INT(AA29/Cases!$D$22),MAX(0,INT((Staffing!$F$13/Inputs!$B$23+AA25)*2)-(Z36-AA15)))</f>
        <v>4</v>
      </c>
      <c r="AB30" s="30" t="n">
        <f aca="false">MIN(AB12+AB11,INT(AB29/Cases!$D$22),MAX(0,INT((Staffing!$F$13/Inputs!$B$23+AB25)*2)-(AA36-AB15)))</f>
        <v>4</v>
      </c>
      <c r="AC30" s="30" t="n">
        <f aca="false">MIN(AC12+AC11,INT(AC29/Cases!$D$22),MAX(0,INT((Staffing!$F$13/Inputs!$B$23+AC25)*2)-(AB36-AC15)))</f>
        <v>3</v>
      </c>
      <c r="AD30" s="30" t="n">
        <f aca="false">MIN(AD12+AD11,INT(AD29/Cases!$D$22),MAX(0,INT((Staffing!$F$13/Inputs!$B$23+AD25)*2)-(AC36-AD15)))</f>
        <v>3</v>
      </c>
      <c r="AE30" s="30" t="n">
        <f aca="false">MIN(AE12+AE11,INT(AE29/Cases!$D$22),MAX(0,INT((Staffing!$F$13/Inputs!$B$23+AE25)*2)-(AD36-AE15)))</f>
        <v>3</v>
      </c>
      <c r="AF30" s="30" t="n">
        <f aca="false">MIN(AF12+AF11,INT(AF29/Cases!$D$22),MAX(0,INT((Staffing!$F$13/Inputs!$B$23+AF25)*2)-(AE36-AF15)))</f>
        <v>2</v>
      </c>
      <c r="AG30" s="30" t="n">
        <f aca="false">MIN(AG12+AG11,INT(AG29/Cases!$D$22),MAX(0,INT((Staffing!$F$13/Inputs!$B$23+AG25)*2)-(AF36-AG15)))</f>
        <v>2</v>
      </c>
      <c r="AH30" s="30" t="n">
        <f aca="false">MIN(AH12+AH11,INT(AH29/Cases!$D$22),MAX(0,INT((Staffing!$F$13/Inputs!$B$23+AH25)*2)-(AG36-AH15)))</f>
        <v>2</v>
      </c>
      <c r="AI30" s="30" t="n">
        <f aca="false">MIN(AI12+AI11,INT(AI29/Cases!$D$22),MAX(0,INT((Staffing!$F$13/Inputs!$B$23+AI25)*2)-(AH36-AI15)))</f>
        <v>1</v>
      </c>
      <c r="AJ30" s="30" t="n">
        <f aca="false">MIN(AJ12+AJ11,INT(AJ29/Cases!$D$22),MAX(0,INT((Staffing!$F$13/Inputs!$B$23+AJ25)*2)-(AI36-AJ15)))</f>
        <v>1</v>
      </c>
      <c r="AK30" s="30" t="n">
        <f aca="false">MIN(AK12+AK11,INT(AK29/Cases!$D$22),MAX(0,INT((Staffing!$F$13/Inputs!$B$23+AK25)*2)-(AJ36-AK15)))</f>
        <v>1</v>
      </c>
    </row>
    <row r="31" customFormat="false" ht="15" hidden="false" customHeight="true" outlineLevel="0" collapsed="false">
      <c r="A31" s="25" t="s">
        <v>264</v>
      </c>
      <c r="B31" s="30" t="n">
        <f aca="false">B30*Cases!$D$22</f>
        <v>0</v>
      </c>
      <c r="C31" s="30" t="n">
        <f aca="false">C30*Cases!$D$22</f>
        <v>100</v>
      </c>
      <c r="D31" s="30" t="n">
        <f aca="false">D30*Cases!$D$22</f>
        <v>150</v>
      </c>
      <c r="E31" s="30" t="n">
        <f aca="false">E30*Cases!$D$22</f>
        <v>150</v>
      </c>
      <c r="F31" s="30" t="n">
        <f aca="false">F30*Cases!$D$22</f>
        <v>100</v>
      </c>
      <c r="G31" s="30" t="n">
        <f aca="false">G30*Cases!$D$22</f>
        <v>150</v>
      </c>
      <c r="H31" s="30" t="n">
        <f aca="false">H30*Cases!$D$22</f>
        <v>150</v>
      </c>
      <c r="I31" s="30" t="n">
        <f aca="false">I30*Cases!$D$22</f>
        <v>100</v>
      </c>
      <c r="J31" s="30" t="n">
        <f aca="false">J30*Cases!$D$22</f>
        <v>150</v>
      </c>
      <c r="K31" s="30" t="n">
        <f aca="false">K30*Cases!$D$22</f>
        <v>150</v>
      </c>
      <c r="L31" s="30" t="n">
        <f aca="false">L30*Cases!$D$22</f>
        <v>150</v>
      </c>
      <c r="M31" s="30" t="n">
        <f aca="false">M30*Cases!$D$22</f>
        <v>100</v>
      </c>
      <c r="N31" s="30" t="n">
        <f aca="false">N30*Cases!$D$22</f>
        <v>150</v>
      </c>
      <c r="O31" s="30" t="n">
        <f aca="false">O30*Cases!$D$22</f>
        <v>200</v>
      </c>
      <c r="P31" s="30" t="n">
        <f aca="false">P30*Cases!$D$22</f>
        <v>200</v>
      </c>
      <c r="Q31" s="30" t="n">
        <f aca="false">Q30*Cases!$D$22</f>
        <v>250</v>
      </c>
      <c r="R31" s="30" t="n">
        <f aca="false">R30*Cases!$D$22</f>
        <v>200</v>
      </c>
      <c r="S31" s="30" t="n">
        <f aca="false">S30*Cases!$D$22</f>
        <v>200</v>
      </c>
      <c r="T31" s="30" t="n">
        <f aca="false">T30*Cases!$D$22</f>
        <v>200</v>
      </c>
      <c r="U31" s="30" t="n">
        <f aca="false">U30*Cases!$D$22</f>
        <v>200</v>
      </c>
      <c r="V31" s="30" t="n">
        <f aca="false">V30*Cases!$D$22</f>
        <v>250</v>
      </c>
      <c r="W31" s="30" t="n">
        <f aca="false">W30*Cases!$D$22</f>
        <v>200</v>
      </c>
      <c r="X31" s="30" t="n">
        <f aca="false">X30*Cases!$D$22</f>
        <v>200</v>
      </c>
      <c r="Y31" s="30" t="n">
        <f aca="false">Y30*Cases!$D$22</f>
        <v>200</v>
      </c>
      <c r="Z31" s="30" t="n">
        <f aca="false">Z30*Cases!$D$22</f>
        <v>200</v>
      </c>
      <c r="AA31" s="30" t="n">
        <f aca="false">AA30*Cases!$D$22</f>
        <v>200</v>
      </c>
      <c r="AB31" s="30" t="n">
        <f aca="false">AB30*Cases!$D$22</f>
        <v>200</v>
      </c>
      <c r="AC31" s="30" t="n">
        <f aca="false">AC30*Cases!$D$22</f>
        <v>150</v>
      </c>
      <c r="AD31" s="30" t="n">
        <f aca="false">AD30*Cases!$D$22</f>
        <v>150</v>
      </c>
      <c r="AE31" s="30" t="n">
        <f aca="false">AE30*Cases!$D$22</f>
        <v>150</v>
      </c>
      <c r="AF31" s="30" t="n">
        <f aca="false">AF30*Cases!$D$22</f>
        <v>100</v>
      </c>
      <c r="AG31" s="30" t="n">
        <f aca="false">AG30*Cases!$D$22</f>
        <v>100</v>
      </c>
      <c r="AH31" s="30" t="n">
        <f aca="false">AH30*Cases!$D$22</f>
        <v>100</v>
      </c>
      <c r="AI31" s="30" t="n">
        <f aca="false">AI30*Cases!$D$22</f>
        <v>50</v>
      </c>
      <c r="AJ31" s="30" t="n">
        <f aca="false">AJ30*Cases!$D$22</f>
        <v>50</v>
      </c>
      <c r="AK31" s="30" t="n">
        <f aca="false">AK30*Cases!$D$22</f>
        <v>50</v>
      </c>
    </row>
    <row r="32" customFormat="false" ht="15" hidden="false" customHeight="true" outlineLevel="0" collapsed="false">
      <c r="A32" s="25" t="s">
        <v>265</v>
      </c>
      <c r="B32" s="32" t="n">
        <f aca="false">MIN(B18*Cases!$D$25,MAX(0,B29-B31))</f>
        <v>0</v>
      </c>
      <c r="C32" s="32" t="n">
        <f aca="false">MIN(C18*Cases!$D$25,MAX(0,C29-C31))</f>
        <v>0</v>
      </c>
      <c r="D32" s="32" t="n">
        <f aca="false">MIN(D18*Cases!$D$25,MAX(0,D29-D31))</f>
        <v>3</v>
      </c>
      <c r="E32" s="32" t="n">
        <f aca="false">MIN(E18*Cases!$D$25,MAX(0,E29-E31))</f>
        <v>10.455</v>
      </c>
      <c r="F32" s="32" t="n">
        <f aca="false">MIN(F18*Cases!$D$25,MAX(0,F29-F31))</f>
        <v>19.3428375</v>
      </c>
      <c r="G32" s="32" t="n">
        <f aca="false">MIN(G18*Cases!$D$25,MAX(0,G29-G31))</f>
        <v>26.66401621875</v>
      </c>
      <c r="H32" s="32" t="n">
        <f aca="false">MIN(H18*Cases!$D$25,MAX(0,H29-H31))</f>
        <v>14.9264680012344</v>
      </c>
      <c r="I32" s="32" t="n">
        <f aca="false">MIN(I18*Cases!$D$25,MAX(0,I29-I31))</f>
        <v>42.6532245763811</v>
      </c>
      <c r="J32" s="32" t="n">
        <f aca="false">MIN(J18*Cases!$D$25,MAX(0,J29-J31))</f>
        <v>49.7995753920582</v>
      </c>
      <c r="K32" s="32" t="n">
        <f aca="false">MIN(K18*Cases!$D$25,MAX(0,K29-K31))</f>
        <v>52.1635518905781</v>
      </c>
      <c r="L32" s="32" t="n">
        <f aca="false">MIN(L18*Cases!$D$25,MAX(0,L29-L31))</f>
        <v>65.4430517372931</v>
      </c>
      <c r="M32" s="32" t="n">
        <f aca="false">MIN(M18*Cases!$D$25,MAX(0,M29-M31))</f>
        <v>73.9184788492634</v>
      </c>
      <c r="N32" s="32" t="n">
        <f aca="false">MIN(N18*Cases!$D$25,MAX(0,N29-N31))</f>
        <v>80.830340257894</v>
      </c>
      <c r="O32" s="32" t="n">
        <f aca="false">MIN(O18*Cases!$D$25,MAX(0,O29-O31))</f>
        <v>87.7016127059598</v>
      </c>
      <c r="P32" s="32" t="n">
        <f aca="false">MIN(P18*Cases!$D$25,MAX(0,P29-P31))</f>
        <v>87.0723916641823</v>
      </c>
      <c r="Q32" s="32" t="n">
        <f aca="false">MIN(Q18*Cases!$D$25,MAX(0,Q29-Q31))</f>
        <v>106.394348726701</v>
      </c>
      <c r="R32" s="32" t="n">
        <f aca="false">MIN(R18*Cases!$D$25,MAX(0,R29-R31))</f>
        <v>121.373271544664</v>
      </c>
      <c r="S32" s="32" t="n">
        <f aca="false">MIN(S18*Cases!$D$25,MAX(0,S29-S31))</f>
        <v>133.906722008079</v>
      </c>
      <c r="T32" s="32" t="n">
        <f aca="false">MIN(T18*Cases!$D$25,MAX(0,T29-T31))</f>
        <v>144.857421593019</v>
      </c>
      <c r="U32" s="32" t="n">
        <f aca="false">MIN(U18*Cases!$D$25,MAX(0,U29-U31))</f>
        <v>155.725990931071</v>
      </c>
      <c r="V32" s="32" t="n">
        <f aca="false">MIN(V18*Cases!$D$25,MAX(0,V29-V31))</f>
        <v>148.464340935826</v>
      </c>
      <c r="W32" s="32" t="n">
        <f aca="false">MIN(W18*Cases!$D$25,MAX(0,W29-W31))</f>
        <v>161.000858378807</v>
      </c>
      <c r="X32" s="32" t="n">
        <f aca="false">MIN(X18*Cases!$D$25,MAX(0,X29-X31))</f>
        <v>132.018351940966</v>
      </c>
      <c r="Y32" s="32" t="n">
        <f aca="false">MIN(Y18*Cases!$D$25,MAX(0,Y29-Y31))</f>
        <v>103.253214301409</v>
      </c>
      <c r="Z32" s="32" t="n">
        <f aca="false">MIN(Z18*Cases!$D$25,MAX(0,Z29-Z31))</f>
        <v>74.7038151941481</v>
      </c>
      <c r="AA32" s="32" t="n">
        <f aca="false">MIN(AA18*Cases!$D$25,MAX(0,AA29-AA31))</f>
        <v>46.3685365801921</v>
      </c>
      <c r="AB32" s="32" t="n">
        <f aca="false">MIN(AB18*Cases!$D$25,MAX(0,AB29-AB31))</f>
        <v>18.2457725558406</v>
      </c>
      <c r="AC32" s="32" t="n">
        <f aca="false">MIN(AC18*Cases!$D$25,MAX(0,AC29-AC31))</f>
        <v>40.3339292616719</v>
      </c>
      <c r="AD32" s="32" t="n">
        <f aca="false">MIN(AD18*Cases!$D$25,MAX(0,AD29-AD31))</f>
        <v>20.8314247922093</v>
      </c>
      <c r="AE32" s="32" t="n">
        <f aca="false">MIN(AE18*Cases!$D$25,MAX(0,AE29-AE31))</f>
        <v>1.47518910626775</v>
      </c>
      <c r="AF32" s="32" t="n">
        <f aca="false">MIN(AF18*Cases!$D$25,MAX(0,AF29-AF31))</f>
        <v>32.2641251879708</v>
      </c>
      <c r="AG32" s="32" t="n">
        <f aca="false">MIN(AG18*Cases!$D$25,MAX(0,AG29-AG31))</f>
        <v>21.3971442490609</v>
      </c>
      <c r="AH32" s="32" t="n">
        <f aca="false">MIN(AH18*Cases!$D$25,MAX(0,AH29-AH31))</f>
        <v>10.6116656671929</v>
      </c>
      <c r="AI32" s="32" t="n">
        <f aca="false">MIN(AI18*Cases!$D$25,MAX(0,AI29-AI31))</f>
        <v>49.9070781746891</v>
      </c>
      <c r="AJ32" s="32" t="n">
        <f aca="false">MIN(AJ18*Cases!$D$25,MAX(0,AJ29-AJ31))</f>
        <v>47.482775088379</v>
      </c>
      <c r="AK32" s="32" t="n">
        <f aca="false">MIN(AK18*Cases!$D$25,MAX(0,AK29-AK31))</f>
        <v>45.0766542752161</v>
      </c>
    </row>
    <row r="33" customFormat="false" ht="15" hidden="false" customHeight="true" outlineLevel="0" collapsed="false">
      <c r="A33" s="25" t="s">
        <v>266</v>
      </c>
      <c r="B33" s="32" t="n">
        <f aca="false">SUM(B28,B31:B32)</f>
        <v>0</v>
      </c>
      <c r="C33" s="32" t="n">
        <f aca="false">SUM(C28,C31:C32)</f>
        <v>100</v>
      </c>
      <c r="D33" s="32" t="n">
        <f aca="false">SUM(D28,D31:D32)</f>
        <v>169.4</v>
      </c>
      <c r="E33" s="32" t="n">
        <f aca="false">SUM(E28,E31:E32)</f>
        <v>201.332</v>
      </c>
      <c r="F33" s="32" t="n">
        <f aca="false">SUM(F28,F31:F32)</f>
        <v>184.51326</v>
      </c>
      <c r="G33" s="32" t="n">
        <f aca="false">SUM(G28,G31:G32)</f>
        <v>257.74566055</v>
      </c>
      <c r="H33" s="32" t="n">
        <f aca="false">SUM(H28,H31:H32)</f>
        <v>270</v>
      </c>
      <c r="I33" s="32" t="n">
        <f aca="false">SUM(I28,I31:I32)</f>
        <v>271.538705085156</v>
      </c>
      <c r="J33" s="32" t="n">
        <f aca="false">SUM(J28,J31:J32)</f>
        <v>344.118414797017</v>
      </c>
      <c r="K33" s="32" t="n">
        <f aca="false">SUM(K28,K31:K32)</f>
        <v>370</v>
      </c>
      <c r="L33" s="32" t="n">
        <f aca="false">SUM(L28,L31:L32)</f>
        <v>406.620726485894</v>
      </c>
      <c r="M33" s="32" t="n">
        <f aca="false">SUM(M28,M31:M32)</f>
        <v>388.26232103725</v>
      </c>
      <c r="N33" s="32" t="n">
        <f aca="false">SUM(N28,N31:N32)</f>
        <v>459.966603629471</v>
      </c>
      <c r="O33" s="32" t="n">
        <f aca="false">SUM(O28,O31:O32)</f>
        <v>539.71935410225</v>
      </c>
      <c r="P33" s="32" t="n">
        <f aca="false">SUM(P28,P31:P32)</f>
        <v>570</v>
      </c>
      <c r="Q33" s="32" t="n">
        <f aca="false">SUM(Q28,Q31:Q32)</f>
        <v>670</v>
      </c>
      <c r="R33" s="32" t="n">
        <f aca="false">SUM(R28,R31:R32)</f>
        <v>673.626880433414</v>
      </c>
      <c r="S33" s="32" t="n">
        <f aca="false">SUM(S28,S31:S32)</f>
        <v>716.318428830163</v>
      </c>
      <c r="T33" s="32" t="n">
        <f aca="false">SUM(T28,T31:T32)</f>
        <v>757.201040613937</v>
      </c>
      <c r="U33" s="32" t="n">
        <f aca="false">SUM(U28,U31:U32)</f>
        <v>797.777032809333</v>
      </c>
      <c r="V33" s="32" t="n">
        <f aca="false">SUM(V28,V31:V32)</f>
        <v>870</v>
      </c>
      <c r="W33" s="32" t="n">
        <f aca="false">SUM(W28,W31:W32)</f>
        <v>870</v>
      </c>
      <c r="X33" s="32" t="n">
        <f aca="false">SUM(X28,X31:X32)</f>
        <v>870</v>
      </c>
      <c r="Y33" s="32" t="n">
        <f aca="false">SUM(Y28,Y31:Y32)</f>
        <v>870</v>
      </c>
      <c r="Z33" s="32" t="n">
        <f aca="false">SUM(Z28,Z31:Z32)</f>
        <v>870</v>
      </c>
      <c r="AA33" s="32" t="n">
        <f aca="false">SUM(AA28,AA31:AA32)</f>
        <v>870</v>
      </c>
      <c r="AB33" s="32" t="n">
        <f aca="false">SUM(AB28,AB31:AB32)</f>
        <v>870</v>
      </c>
      <c r="AC33" s="32" t="n">
        <f aca="false">SUM(AC28,AC31:AC32)</f>
        <v>870</v>
      </c>
      <c r="AD33" s="32" t="n">
        <f aca="false">SUM(AD28,AD31:AD32)</f>
        <v>870</v>
      </c>
      <c r="AE33" s="32" t="n">
        <f aca="false">SUM(AE28,AE31:AE32)</f>
        <v>870</v>
      </c>
      <c r="AF33" s="32" t="n">
        <f aca="false">SUM(AF28,AF31:AF32)</f>
        <v>870</v>
      </c>
      <c r="AG33" s="32" t="n">
        <f aca="false">SUM(AG28,AG31:AG32)</f>
        <v>870</v>
      </c>
      <c r="AH33" s="32" t="n">
        <f aca="false">SUM(AH28,AH31:AH32)</f>
        <v>870</v>
      </c>
      <c r="AI33" s="32" t="n">
        <f aca="false">SUM(AI28,AI31:AI32)</f>
        <v>870</v>
      </c>
      <c r="AJ33" s="32" t="n">
        <f aca="false">SUM(AJ28,AJ31:AJ32)</f>
        <v>870</v>
      </c>
      <c r="AK33" s="32" t="n">
        <f aca="false">SUM(AK28,AK31:AK32)</f>
        <v>870</v>
      </c>
    </row>
    <row r="34" customFormat="false" ht="15" hidden="false" customHeight="true" outlineLevel="0" collapsed="false">
      <c r="A34" s="25" t="s">
        <v>267</v>
      </c>
      <c r="B34" s="29" t="n">
        <f aca="false">IFERROR(B33/B27,0)</f>
        <v>0</v>
      </c>
      <c r="C34" s="29" t="n">
        <f aca="false">IFERROR(C33/C27,0)</f>
        <v>0.37037037037037</v>
      </c>
      <c r="D34" s="29" t="n">
        <f aca="false">IFERROR(D33/D27,0)</f>
        <v>0.627407407407407</v>
      </c>
      <c r="E34" s="29" t="n">
        <f aca="false">IFERROR(E33/E27,0)</f>
        <v>0.745674074074074</v>
      </c>
      <c r="F34" s="29" t="n">
        <f aca="false">IFERROR(F33/F27,0)</f>
        <v>0.683382444444444</v>
      </c>
      <c r="G34" s="29" t="n">
        <f aca="false">IFERROR(G33/G27,0)</f>
        <v>0.954613557592593</v>
      </c>
      <c r="H34" s="29" t="n">
        <f aca="false">IFERROR(H33/H27,0)</f>
        <v>1</v>
      </c>
      <c r="I34" s="29" t="n">
        <f aca="false">IFERROR(I33/I27,0)</f>
        <v>0.733888392122043</v>
      </c>
      <c r="J34" s="29" t="n">
        <f aca="false">IFERROR(J33/J27,0)</f>
        <v>0.930049769721668</v>
      </c>
      <c r="K34" s="29" t="n">
        <f aca="false">IFERROR(K33/K27,0)</f>
        <v>1</v>
      </c>
      <c r="L34" s="29" t="n">
        <f aca="false">IFERROR(L33/L27,0)</f>
        <v>0.865150481884882</v>
      </c>
      <c r="M34" s="29" t="n">
        <f aca="false">IFERROR(M33/M27,0)</f>
        <v>0.826090044760107</v>
      </c>
      <c r="N34" s="29" t="n">
        <f aca="false">IFERROR(N33/N27,0)</f>
        <v>0.806958953735914</v>
      </c>
      <c r="O34" s="29" t="n">
        <f aca="false">IFERROR(O33/O27,0)</f>
        <v>0.946876059828508</v>
      </c>
      <c r="P34" s="29" t="n">
        <f aca="false">IFERROR(P33/P27,0)</f>
        <v>1</v>
      </c>
      <c r="Q34" s="29" t="n">
        <f aca="false">IFERROR(Q33/Q27,0)</f>
        <v>1</v>
      </c>
      <c r="R34" s="29" t="n">
        <f aca="false">IFERROR(R33/R27,0)</f>
        <v>0.874840104458979</v>
      </c>
      <c r="S34" s="29" t="n">
        <f aca="false">IFERROR(S33/S27,0)</f>
        <v>0.823354515896739</v>
      </c>
      <c r="T34" s="29" t="n">
        <f aca="false">IFERROR(T33/T27,0)</f>
        <v>0.87034602369418</v>
      </c>
      <c r="U34" s="29" t="n">
        <f aca="false">IFERROR(U33/U27,0)</f>
        <v>0.916985095183141</v>
      </c>
      <c r="V34" s="29" t="n">
        <f aca="false">IFERROR(V33/V27,0)</f>
        <v>1</v>
      </c>
      <c r="W34" s="29" t="n">
        <f aca="false">IFERROR(W33/W27,0)</f>
        <v>1</v>
      </c>
      <c r="X34" s="29" t="n">
        <f aca="false">IFERROR(X33/X27,0)</f>
        <v>1</v>
      </c>
      <c r="Y34" s="29" t="n">
        <f aca="false">IFERROR(Y33/Y27,0)</f>
        <v>1</v>
      </c>
      <c r="Z34" s="29" t="n">
        <f aca="false">IFERROR(Z33/Z27,0)</f>
        <v>1</v>
      </c>
      <c r="AA34" s="29" t="n">
        <f aca="false">IFERROR(AA33/AA27,0)</f>
        <v>1</v>
      </c>
      <c r="AB34" s="29" t="n">
        <f aca="false">IFERROR(AB33/AB27,0)</f>
        <v>1</v>
      </c>
      <c r="AC34" s="29" t="n">
        <f aca="false">IFERROR(AC33/AC27,0)</f>
        <v>1</v>
      </c>
      <c r="AD34" s="29" t="n">
        <f aca="false">IFERROR(AD33/AD27,0)</f>
        <v>1</v>
      </c>
      <c r="AE34" s="29" t="n">
        <f aca="false">IFERROR(AE33/AE27,0)</f>
        <v>1</v>
      </c>
      <c r="AF34" s="29" t="n">
        <f aca="false">IFERROR(AF33/AF27,0)</f>
        <v>1</v>
      </c>
      <c r="AG34" s="29" t="n">
        <f aca="false">IFERROR(AG33/AG27,0)</f>
        <v>1</v>
      </c>
      <c r="AH34" s="29" t="n">
        <f aca="false">IFERROR(AH33/AH27,0)</f>
        <v>1</v>
      </c>
      <c r="AI34" s="29" t="n">
        <f aca="false">IFERROR(AI33/AI27,0)</f>
        <v>1</v>
      </c>
      <c r="AJ34" s="29" t="n">
        <f aca="false">IFERROR(AJ33/AJ27,0)</f>
        <v>1</v>
      </c>
      <c r="AK34" s="29" t="n">
        <f aca="false">IFERROR(AK33/AK27,0)</f>
        <v>1</v>
      </c>
    </row>
    <row r="35" customFormat="false" ht="15" hidden="false" customHeight="true" outlineLevel="0" collapsed="false">
      <c r="A35" s="25" t="s">
        <v>268</v>
      </c>
      <c r="B35" s="30" t="n">
        <f aca="false">B12+B11-B30</f>
        <v>0</v>
      </c>
      <c r="C35" s="30" t="n">
        <f aca="false">C12+C11-C30</f>
        <v>0</v>
      </c>
      <c r="D35" s="30" t="n">
        <f aca="false">D12+D11-D30</f>
        <v>0</v>
      </c>
      <c r="E35" s="30" t="n">
        <f aca="false">E12+E11-E30</f>
        <v>0</v>
      </c>
      <c r="F35" s="30" t="n">
        <f aca="false">F12+F11-F30</f>
        <v>0</v>
      </c>
      <c r="G35" s="30" t="n">
        <f aca="false">G12+G11-G30</f>
        <v>0</v>
      </c>
      <c r="H35" s="30" t="n">
        <f aca="false">H12+H11-H30</f>
        <v>0</v>
      </c>
      <c r="I35" s="30" t="n">
        <f aca="false">I12+I11-I30</f>
        <v>0</v>
      </c>
      <c r="J35" s="30" t="n">
        <f aca="false">J12+J11-J30</f>
        <v>0</v>
      </c>
      <c r="K35" s="30" t="n">
        <f aca="false">K12+K11-K30</f>
        <v>0</v>
      </c>
      <c r="L35" s="30" t="n">
        <f aca="false">L12+L11-L30</f>
        <v>0</v>
      </c>
      <c r="M35" s="30" t="n">
        <f aca="false">M12+M11-M30</f>
        <v>0</v>
      </c>
      <c r="N35" s="30" t="n">
        <f aca="false">N12+N11-N30</f>
        <v>0</v>
      </c>
      <c r="O35" s="30" t="n">
        <f aca="false">O12+O11-O30</f>
        <v>0</v>
      </c>
      <c r="P35" s="30" t="n">
        <f aca="false">P12+P11-P30</f>
        <v>0</v>
      </c>
      <c r="Q35" s="30" t="n">
        <f aca="false">Q12+Q11-Q30</f>
        <v>0</v>
      </c>
      <c r="R35" s="30" t="n">
        <f aca="false">R12+R11-R30</f>
        <v>0</v>
      </c>
      <c r="S35" s="30" t="n">
        <f aca="false">S12+S11-S30</f>
        <v>0</v>
      </c>
      <c r="T35" s="30" t="n">
        <f aca="false">T12+T11-T30</f>
        <v>0</v>
      </c>
      <c r="U35" s="30" t="n">
        <f aca="false">U12+U11-U30</f>
        <v>0</v>
      </c>
      <c r="V35" s="30" t="n">
        <f aca="false">V12+V11-V30</f>
        <v>0</v>
      </c>
      <c r="W35" s="30" t="n">
        <f aca="false">W12+W11-W30</f>
        <v>0</v>
      </c>
      <c r="X35" s="30" t="n">
        <f aca="false">X12+X11-X30</f>
        <v>0</v>
      </c>
      <c r="Y35" s="30" t="n">
        <f aca="false">Y12+Y11-Y30</f>
        <v>0</v>
      </c>
      <c r="Z35" s="30" t="n">
        <f aca="false">Z12+Z11-Z30</f>
        <v>0</v>
      </c>
      <c r="AA35" s="30" t="n">
        <f aca="false">AA12+AA11-AA30</f>
        <v>2</v>
      </c>
      <c r="AB35" s="30" t="n">
        <f aca="false">AB12+AB11-AB30</f>
        <v>4</v>
      </c>
      <c r="AC35" s="30" t="n">
        <f aca="false">AC12+AC11-AC30</f>
        <v>7</v>
      </c>
      <c r="AD35" s="30" t="n">
        <f aca="false">AD12+AD11-AD30</f>
        <v>10</v>
      </c>
      <c r="AE35" s="30" t="n">
        <f aca="false">AE12+AE11-AE30</f>
        <v>13</v>
      </c>
      <c r="AF35" s="30" t="n">
        <f aca="false">AF12+AF11-AF30</f>
        <v>17</v>
      </c>
      <c r="AG35" s="30" t="n">
        <f aca="false">AG12+AG11-AG30</f>
        <v>21</v>
      </c>
      <c r="AH35" s="30" t="n">
        <f aca="false">AH12+AH11-AH30</f>
        <v>25</v>
      </c>
      <c r="AI35" s="30" t="n">
        <f aca="false">AI12+AI11-AI30</f>
        <v>30</v>
      </c>
      <c r="AJ35" s="30" t="n">
        <f aca="false">AJ12+AJ11-AJ30</f>
        <v>35</v>
      </c>
      <c r="AK35" s="30" t="n">
        <f aca="false">AK12+AK11-AK30</f>
        <v>40</v>
      </c>
    </row>
    <row r="36" customFormat="false" ht="15" hidden="false" customHeight="true" outlineLevel="0" collapsed="false">
      <c r="A36" s="25" t="s">
        <v>269</v>
      </c>
      <c r="B36" s="30" t="n">
        <f aca="false">0+B30-B15</f>
        <v>0</v>
      </c>
      <c r="C36" s="30" t="n">
        <f aca="false">B36+C30-C15</f>
        <v>2</v>
      </c>
      <c r="D36" s="30" t="n">
        <f aca="false">C36+D30-D15</f>
        <v>3</v>
      </c>
      <c r="E36" s="30" t="n">
        <f aca="false">D36+E30-E15</f>
        <v>3</v>
      </c>
      <c r="F36" s="30" t="n">
        <f aca="false">E36+F30-F15</f>
        <v>2</v>
      </c>
      <c r="G36" s="30" t="n">
        <f aca="false">F36+G30-G15</f>
        <v>3</v>
      </c>
      <c r="H36" s="30" t="n">
        <f aca="false">G36+H30-H15</f>
        <v>3</v>
      </c>
      <c r="I36" s="30" t="n">
        <f aca="false">H36+I30-I15</f>
        <v>2</v>
      </c>
      <c r="J36" s="30" t="n">
        <f aca="false">I36+J30-J15</f>
        <v>3</v>
      </c>
      <c r="K36" s="30" t="n">
        <f aca="false">J36+K30-K15</f>
        <v>3</v>
      </c>
      <c r="L36" s="30" t="n">
        <f aca="false">K36+L30-L15</f>
        <v>3</v>
      </c>
      <c r="M36" s="30" t="n">
        <f aca="false">L36+M30-M15</f>
        <v>2</v>
      </c>
      <c r="N36" s="30" t="n">
        <f aca="false">M36+N30-N15</f>
        <v>3</v>
      </c>
      <c r="O36" s="30" t="n">
        <f aca="false">N36+O30-O15</f>
        <v>4</v>
      </c>
      <c r="P36" s="30" t="n">
        <f aca="false">O36+P30-P15</f>
        <v>4</v>
      </c>
      <c r="Q36" s="30" t="n">
        <f aca="false">P36+Q30-Q15</f>
        <v>5</v>
      </c>
      <c r="R36" s="30" t="n">
        <f aca="false">Q36+R30-R15</f>
        <v>4</v>
      </c>
      <c r="S36" s="30" t="n">
        <f aca="false">R36+S30-S15</f>
        <v>4</v>
      </c>
      <c r="T36" s="30" t="n">
        <f aca="false">S36+T30-T15</f>
        <v>4</v>
      </c>
      <c r="U36" s="30" t="n">
        <f aca="false">T36+U30-U15</f>
        <v>4</v>
      </c>
      <c r="V36" s="30" t="n">
        <f aca="false">U36+V30-V15</f>
        <v>5</v>
      </c>
      <c r="W36" s="30" t="n">
        <f aca="false">V36+W30-W15</f>
        <v>4</v>
      </c>
      <c r="X36" s="30" t="n">
        <f aca="false">W36+X30-X15</f>
        <v>4</v>
      </c>
      <c r="Y36" s="30" t="n">
        <f aca="false">X36+Y30-Y15</f>
        <v>4</v>
      </c>
      <c r="Z36" s="30" t="n">
        <f aca="false">Y36+Z30-Z15</f>
        <v>4</v>
      </c>
      <c r="AA36" s="30" t="n">
        <f aca="false">Z36+AA30-AA15</f>
        <v>4</v>
      </c>
      <c r="AB36" s="30" t="n">
        <f aca="false">AA36+AB30-AB15</f>
        <v>4</v>
      </c>
      <c r="AC36" s="30" t="n">
        <f aca="false">AB36+AC30-AC15</f>
        <v>3</v>
      </c>
      <c r="AD36" s="30" t="n">
        <f aca="false">AC36+AD30-AD15</f>
        <v>3</v>
      </c>
      <c r="AE36" s="30" t="n">
        <f aca="false">AD36+AE30-AE15</f>
        <v>3</v>
      </c>
      <c r="AF36" s="30" t="n">
        <f aca="false">AE36+AF30-AF15</f>
        <v>2</v>
      </c>
      <c r="AG36" s="30" t="n">
        <f aca="false">AF36+AG30-AG15</f>
        <v>2</v>
      </c>
      <c r="AH36" s="30" t="n">
        <f aca="false">AG36+AH30-AH15</f>
        <v>2</v>
      </c>
      <c r="AI36" s="30" t="n">
        <f aca="false">AH36+AI30-AI15</f>
        <v>1</v>
      </c>
      <c r="AJ36" s="30" t="n">
        <f aca="false">AI36+AJ30-AJ15</f>
        <v>1</v>
      </c>
      <c r="AK36" s="30" t="n">
        <f aca="false">AJ36+AK30-AK15</f>
        <v>1</v>
      </c>
    </row>
    <row r="37" customFormat="false" ht="15" hidden="false" customHeight="true" outlineLevel="0" collapsed="false">
      <c r="A37" s="25" t="s">
        <v>270</v>
      </c>
      <c r="B37" s="30" t="n">
        <f aca="false">Offers!$B$10*Cases!$D$17</f>
        <v>225</v>
      </c>
      <c r="C37" s="30" t="n">
        <f aca="false">Offers!$B$10*Cases!$D$17</f>
        <v>225</v>
      </c>
      <c r="D37" s="30" t="n">
        <f aca="false">Offers!$B$10*Cases!$D$17</f>
        <v>225</v>
      </c>
      <c r="E37" s="30" t="n">
        <f aca="false">Offers!$B$10*Cases!$D$17</f>
        <v>225</v>
      </c>
      <c r="F37" s="30" t="n">
        <f aca="false">Offers!$B$10*Cases!$D$17</f>
        <v>225</v>
      </c>
      <c r="G37" s="30" t="n">
        <f aca="false">Offers!$B$10*Cases!$D$17</f>
        <v>225</v>
      </c>
      <c r="H37" s="30" t="n">
        <f aca="false">Offers!$B$10*Cases!$D$17</f>
        <v>225</v>
      </c>
      <c r="I37" s="30" t="n">
        <f aca="false">Offers!$B$10*Cases!$D$17</f>
        <v>225</v>
      </c>
      <c r="J37" s="30" t="n">
        <f aca="false">Offers!$B$10*Cases!$D$17</f>
        <v>225</v>
      </c>
      <c r="K37" s="30" t="n">
        <f aca="false">Offers!$B$10*Cases!$D$17</f>
        <v>225</v>
      </c>
      <c r="L37" s="30" t="n">
        <f aca="false">Offers!$B$10*Cases!$D$17</f>
        <v>225</v>
      </c>
      <c r="M37" s="30" t="n">
        <f aca="false">Offers!$B$10*Cases!$D$17</f>
        <v>225</v>
      </c>
      <c r="N37" s="30" t="n">
        <f aca="false">Offers!$B$10*Cases!$D$17</f>
        <v>225</v>
      </c>
      <c r="O37" s="30" t="n">
        <f aca="false">Offers!$B$10*Cases!$D$17</f>
        <v>225</v>
      </c>
      <c r="P37" s="30" t="n">
        <f aca="false">Offers!$B$10*Cases!$D$17</f>
        <v>225</v>
      </c>
      <c r="Q37" s="30" t="n">
        <f aca="false">Offers!$B$10*Cases!$D$17</f>
        <v>225</v>
      </c>
      <c r="R37" s="30" t="n">
        <f aca="false">Offers!$B$10*Cases!$D$17</f>
        <v>225</v>
      </c>
      <c r="S37" s="30" t="n">
        <f aca="false">Offers!$B$10*Cases!$D$17</f>
        <v>225</v>
      </c>
      <c r="T37" s="30" t="n">
        <f aca="false">Offers!$B$10*Cases!$D$17</f>
        <v>225</v>
      </c>
      <c r="U37" s="30" t="n">
        <f aca="false">Offers!$B$10*Cases!$D$17</f>
        <v>225</v>
      </c>
      <c r="V37" s="30" t="n">
        <f aca="false">Offers!$B$10*Cases!$D$17</f>
        <v>225</v>
      </c>
      <c r="W37" s="30" t="n">
        <f aca="false">Offers!$B$10*Cases!$D$17</f>
        <v>225</v>
      </c>
      <c r="X37" s="30" t="n">
        <f aca="false">Offers!$B$10*Cases!$D$17</f>
        <v>225</v>
      </c>
      <c r="Y37" s="30" t="n">
        <f aca="false">Offers!$B$10*Cases!$D$17</f>
        <v>225</v>
      </c>
      <c r="Z37" s="30" t="n">
        <f aca="false">Offers!$B$10*Cases!$D$17</f>
        <v>225</v>
      </c>
      <c r="AA37" s="30" t="n">
        <f aca="false">Offers!$B$10*Cases!$D$17</f>
        <v>225</v>
      </c>
      <c r="AB37" s="30" t="n">
        <f aca="false">Offers!$B$10*Cases!$D$17</f>
        <v>225</v>
      </c>
      <c r="AC37" s="30" t="n">
        <f aca="false">Offers!$B$10*Cases!$D$17</f>
        <v>225</v>
      </c>
      <c r="AD37" s="30" t="n">
        <f aca="false">Offers!$B$10*Cases!$D$17</f>
        <v>225</v>
      </c>
      <c r="AE37" s="30" t="n">
        <f aca="false">Offers!$B$10*Cases!$D$17</f>
        <v>225</v>
      </c>
      <c r="AF37" s="30" t="n">
        <f aca="false">Offers!$B$10*Cases!$D$17</f>
        <v>225</v>
      </c>
      <c r="AG37" s="30" t="n">
        <f aca="false">Offers!$B$10*Cases!$D$17</f>
        <v>225</v>
      </c>
      <c r="AH37" s="30" t="n">
        <f aca="false">Offers!$B$10*Cases!$D$17</f>
        <v>225</v>
      </c>
      <c r="AI37" s="30" t="n">
        <f aca="false">Offers!$B$10*Cases!$D$17</f>
        <v>225</v>
      </c>
      <c r="AJ37" s="30" t="n">
        <f aca="false">Offers!$B$10*Cases!$D$17</f>
        <v>225</v>
      </c>
      <c r="AK37" s="30" t="n">
        <f aca="false">Offers!$B$10*Cases!$D$17</f>
        <v>225</v>
      </c>
    </row>
    <row r="38" customFormat="false" ht="15" hidden="false" customHeight="true" outlineLevel="0" collapsed="false">
      <c r="A38" s="25" t="s">
        <v>271</v>
      </c>
      <c r="B38" s="30" t="n">
        <f aca="false">Cases!$D$23*B37</f>
        <v>13500</v>
      </c>
      <c r="C38" s="30" t="n">
        <f aca="false">Cases!$D$23*C37</f>
        <v>13500</v>
      </c>
      <c r="D38" s="30" t="n">
        <f aca="false">Cases!$D$23*D37</f>
        <v>13500</v>
      </c>
      <c r="E38" s="30" t="n">
        <f aca="false">Cases!$D$23*E37</f>
        <v>13500</v>
      </c>
      <c r="F38" s="30" t="n">
        <f aca="false">Cases!$D$23*F37</f>
        <v>13500</v>
      </c>
      <c r="G38" s="30" t="n">
        <f aca="false">Cases!$D$23*G37</f>
        <v>13500</v>
      </c>
      <c r="H38" s="30" t="n">
        <f aca="false">Cases!$D$23*H37</f>
        <v>13500</v>
      </c>
      <c r="I38" s="30" t="n">
        <f aca="false">Cases!$D$23*I37</f>
        <v>13500</v>
      </c>
      <c r="J38" s="30" t="n">
        <f aca="false">Cases!$D$23*J37</f>
        <v>13500</v>
      </c>
      <c r="K38" s="30" t="n">
        <f aca="false">Cases!$D$23*K37</f>
        <v>13500</v>
      </c>
      <c r="L38" s="30" t="n">
        <f aca="false">Cases!$D$23*L37</f>
        <v>13500</v>
      </c>
      <c r="M38" s="30" t="n">
        <f aca="false">Cases!$D$23*M37</f>
        <v>13500</v>
      </c>
      <c r="N38" s="30" t="n">
        <f aca="false">Cases!$D$23*N37</f>
        <v>13500</v>
      </c>
      <c r="O38" s="30" t="n">
        <f aca="false">Cases!$D$23*O37</f>
        <v>13500</v>
      </c>
      <c r="P38" s="30" t="n">
        <f aca="false">Cases!$D$23*P37</f>
        <v>13500</v>
      </c>
      <c r="Q38" s="30" t="n">
        <f aca="false">Cases!$D$23*Q37</f>
        <v>13500</v>
      </c>
      <c r="R38" s="30" t="n">
        <f aca="false">Cases!$D$23*R37</f>
        <v>13500</v>
      </c>
      <c r="S38" s="30" t="n">
        <f aca="false">Cases!$D$23*S37</f>
        <v>13500</v>
      </c>
      <c r="T38" s="30" t="n">
        <f aca="false">Cases!$D$23*T37</f>
        <v>13500</v>
      </c>
      <c r="U38" s="30" t="n">
        <f aca="false">Cases!$D$23*U37</f>
        <v>13500</v>
      </c>
      <c r="V38" s="30" t="n">
        <f aca="false">Cases!$D$23*V37</f>
        <v>13500</v>
      </c>
      <c r="W38" s="30" t="n">
        <f aca="false">Cases!$D$23*W37</f>
        <v>13500</v>
      </c>
      <c r="X38" s="30" t="n">
        <f aca="false">Cases!$D$23*X37</f>
        <v>13500</v>
      </c>
      <c r="Y38" s="30" t="n">
        <f aca="false">Cases!$D$23*Y37</f>
        <v>13500</v>
      </c>
      <c r="Z38" s="30" t="n">
        <f aca="false">Cases!$D$23*Z37</f>
        <v>13500</v>
      </c>
      <c r="AA38" s="30" t="n">
        <f aca="false">Cases!$D$23*AA37</f>
        <v>13500</v>
      </c>
      <c r="AB38" s="30" t="n">
        <f aca="false">Cases!$D$23*AB37</f>
        <v>13500</v>
      </c>
      <c r="AC38" s="30" t="n">
        <f aca="false">Cases!$D$23*AC37</f>
        <v>13500</v>
      </c>
      <c r="AD38" s="30" t="n">
        <f aca="false">Cases!$D$23*AD37</f>
        <v>13500</v>
      </c>
      <c r="AE38" s="30" t="n">
        <f aca="false">Cases!$D$23*AE37</f>
        <v>13500</v>
      </c>
      <c r="AF38" s="30" t="n">
        <f aca="false">Cases!$D$23*AF37</f>
        <v>13500</v>
      </c>
      <c r="AG38" s="30" t="n">
        <f aca="false">Cases!$D$23*AG37</f>
        <v>13500</v>
      </c>
      <c r="AH38" s="30" t="n">
        <f aca="false">Cases!$D$23*AH37</f>
        <v>13500</v>
      </c>
      <c r="AI38" s="30" t="n">
        <f aca="false">Cases!$D$23*AI37</f>
        <v>13500</v>
      </c>
      <c r="AJ38" s="30" t="n">
        <f aca="false">Cases!$D$23*AJ37</f>
        <v>13500</v>
      </c>
      <c r="AK38" s="30" t="n">
        <f aca="false">Cases!$D$23*AK37</f>
        <v>13500</v>
      </c>
    </row>
    <row r="39" customFormat="false" ht="15" hidden="false" customHeight="true" outlineLevel="0" collapsed="false">
      <c r="A39" s="25" t="s">
        <v>272</v>
      </c>
      <c r="B39" s="30" t="n">
        <f aca="false">B18*B21</f>
        <v>0</v>
      </c>
      <c r="C39" s="30" t="n">
        <f aca="false">C18*C21</f>
        <v>0</v>
      </c>
      <c r="D39" s="30" t="n">
        <f aca="false">D18*D21</f>
        <v>1499.7</v>
      </c>
      <c r="E39" s="30" t="n">
        <f aca="false">E18*E21</f>
        <v>5226.4545</v>
      </c>
      <c r="F39" s="30" t="n">
        <f aca="false">F18*F21</f>
        <v>9669.48446625</v>
      </c>
      <c r="G39" s="30" t="n">
        <f aca="false">G18*G21</f>
        <v>13329.3417077531</v>
      </c>
      <c r="H39" s="30" t="n">
        <f aca="false">H18*H21</f>
        <v>16967.373894945</v>
      </c>
      <c r="I39" s="30" t="n">
        <f aca="false">I18*I21</f>
        <v>21322.3469657329</v>
      </c>
      <c r="J39" s="30" t="n">
        <f aca="false">J18*J21</f>
        <v>24894.8077384899</v>
      </c>
      <c r="K39" s="30" t="n">
        <f aca="false">K18*K21</f>
        <v>28446.0989304512</v>
      </c>
      <c r="L39" s="30" t="n">
        <f aca="false">L18*L21</f>
        <v>32714.9815634728</v>
      </c>
      <c r="M39" s="30" t="n">
        <f aca="false">M18*M21</f>
        <v>36951.8475767468</v>
      </c>
      <c r="N39" s="30" t="n">
        <f aca="false">N18*N21</f>
        <v>40407.0870949212</v>
      </c>
      <c r="O39" s="30" t="n">
        <f aca="false">O18*O21</f>
        <v>43842.0361917093</v>
      </c>
      <c r="P39" s="30" t="n">
        <f aca="false">P18*P21</f>
        <v>48745.2992952715</v>
      </c>
      <c r="Q39" s="30" t="n">
        <f aca="false">Q18*Q21</f>
        <v>54356.0140505569</v>
      </c>
      <c r="R39" s="30" t="n">
        <f aca="false">R18*R21</f>
        <v>60674.4984451777</v>
      </c>
      <c r="S39" s="30" t="n">
        <f aca="false">S18*S21</f>
        <v>66939.9703318389</v>
      </c>
      <c r="T39" s="30" t="n">
        <f aca="false">T18*T21</f>
        <v>72414.2250543501</v>
      </c>
      <c r="U39" s="30" t="n">
        <f aca="false">U18*U21</f>
        <v>77847.4228664425</v>
      </c>
      <c r="V39" s="30" t="n">
        <f aca="false">V18*V21</f>
        <v>83239.8716949442</v>
      </c>
      <c r="W39" s="30" t="n">
        <f aca="false">W18*W21</f>
        <v>89341.7271572321</v>
      </c>
      <c r="X39" s="30" t="n">
        <f aca="false">X18*X21</f>
        <v>95392.1948285529</v>
      </c>
      <c r="Y39" s="30" t="n">
        <f aca="false">Y18*Y21</f>
        <v>100653.057867339</v>
      </c>
      <c r="Z39" s="30" t="n">
        <f aca="false">Z18*Z21</f>
        <v>105874.464433334</v>
      </c>
      <c r="AA39" s="30" t="n">
        <f aca="false">AA18*AA21</f>
        <v>111056.710450084</v>
      </c>
      <c r="AB39" s="30" t="n">
        <f aca="false">AB18*AB21</f>
        <v>116200.089621708</v>
      </c>
      <c r="AC39" s="30" t="n">
        <f aca="false">AC18*AC21</f>
        <v>121304.893449545</v>
      </c>
      <c r="AD39" s="30" t="n">
        <f aca="false">AD18*AD21</f>
        <v>125621.561248674</v>
      </c>
      <c r="AE39" s="30" t="n">
        <f aca="false">AE18*AE21</f>
        <v>129161.627914309</v>
      </c>
      <c r="AF39" s="30" t="n">
        <f aca="false">AF18*AF21</f>
        <v>132675.144079951</v>
      </c>
      <c r="AG39" s="30" t="n">
        <f aca="false">AG18*AG21</f>
        <v>135412.458874352</v>
      </c>
      <c r="AH39" s="30" t="n">
        <f aca="false">AH18*AH21</f>
        <v>137385.017682794</v>
      </c>
      <c r="AI39" s="30" t="n">
        <f aca="false">AI18*AI21</f>
        <v>139342.782300173</v>
      </c>
      <c r="AJ39" s="30" t="n">
        <f aca="false">AJ18*AJ21</f>
        <v>140536.013682922</v>
      </c>
      <c r="AK39" s="30" t="n">
        <f aca="false">AK18*AK21</f>
        <v>140976.0697053</v>
      </c>
    </row>
    <row r="40" customFormat="false" ht="15" hidden="false" customHeight="true" outlineLevel="0" collapsed="false">
      <c r="A40" s="25" t="s">
        <v>273</v>
      </c>
      <c r="B40" s="30" t="n">
        <f aca="false">B18*B22</f>
        <v>0</v>
      </c>
      <c r="C40" s="30" t="n">
        <f aca="false">C18*C22</f>
        <v>0</v>
      </c>
      <c r="D40" s="30" t="n">
        <f aca="false">D18*D22</f>
        <v>1200</v>
      </c>
      <c r="E40" s="30" t="n">
        <f aca="false">E18*E22</f>
        <v>4182</v>
      </c>
      <c r="F40" s="30" t="n">
        <f aca="false">F18*F22</f>
        <v>7737.135</v>
      </c>
      <c r="G40" s="30" t="n">
        <f aca="false">G18*G22</f>
        <v>10665.6064875</v>
      </c>
      <c r="H40" s="30" t="n">
        <f aca="false">H18*H22</f>
        <v>13576.6144388437</v>
      </c>
      <c r="I40" s="30" t="n">
        <f aca="false">I18*I22</f>
        <v>17061.2898305524</v>
      </c>
      <c r="J40" s="30" t="n">
        <f aca="false">J18*J22</f>
        <v>19919.8301568233</v>
      </c>
      <c r="K40" s="30" t="n">
        <f aca="false">K18*K22</f>
        <v>22761.4314306471</v>
      </c>
      <c r="L40" s="30" t="n">
        <f aca="false">L18*L22</f>
        <v>26177.2206949173</v>
      </c>
      <c r="M40" s="30" t="n">
        <f aca="false">M18*M22</f>
        <v>29567.3915397054</v>
      </c>
      <c r="N40" s="30" t="n">
        <f aca="false">N18*N22</f>
        <v>32332.1361031576</v>
      </c>
      <c r="O40" s="30" t="n">
        <f aca="false">O18*O22</f>
        <v>35080.6450823839</v>
      </c>
      <c r="P40" s="30" t="n">
        <f aca="false">P18*P22</f>
        <v>39004.040244266</v>
      </c>
      <c r="Q40" s="30" t="n">
        <f aca="false">Q18*Q22</f>
        <v>43493.509942434</v>
      </c>
      <c r="R40" s="30" t="n">
        <f aca="false">R18*R22</f>
        <v>48549.3086178658</v>
      </c>
      <c r="S40" s="30" t="n">
        <f aca="false">S18*S22</f>
        <v>53562.6888032318</v>
      </c>
      <c r="T40" s="30" t="n">
        <f aca="false">T18*T22</f>
        <v>57942.9686372075</v>
      </c>
      <c r="U40" s="30" t="n">
        <f aca="false">U18*U22</f>
        <v>62290.3963724285</v>
      </c>
      <c r="V40" s="30" t="n">
        <f aca="false">V18*V22</f>
        <v>66605.2183996353</v>
      </c>
      <c r="W40" s="30" t="n">
        <f aca="false">W18*W22</f>
        <v>71487.679261638</v>
      </c>
      <c r="X40" s="30" t="n">
        <f aca="false">X18*X22</f>
        <v>76329.0216671757</v>
      </c>
      <c r="Y40" s="30" t="n">
        <f aca="false">Y18*Y22</f>
        <v>80538.5540046719</v>
      </c>
      <c r="Z40" s="30" t="n">
        <f aca="false">Z18*Z22</f>
        <v>84716.5148496369</v>
      </c>
      <c r="AA40" s="30" t="n">
        <f aca="false">AA18*AA22</f>
        <v>88863.1409882646</v>
      </c>
      <c r="AB40" s="30" t="n">
        <f aca="false">AB18*AB22</f>
        <v>92978.6674308526</v>
      </c>
      <c r="AC40" s="30" t="n">
        <f aca="false">AC18*AC22</f>
        <v>97063.3274251212</v>
      </c>
      <c r="AD40" s="30" t="n">
        <f aca="false">AD18*AD22</f>
        <v>100517.352469433</v>
      </c>
      <c r="AE40" s="30" t="n">
        <f aca="false">AE18*AE22</f>
        <v>103349.972325912</v>
      </c>
      <c r="AF40" s="30" t="n">
        <f aca="false">AF18*AF22</f>
        <v>106161.347533468</v>
      </c>
      <c r="AG40" s="30" t="n">
        <f aca="false">AG18*AG22</f>
        <v>108351.637426967</v>
      </c>
      <c r="AH40" s="30" t="n">
        <f aca="false">AH18*AH22</f>
        <v>109930.000146264</v>
      </c>
      <c r="AI40" s="30" t="n">
        <f aca="false">AI18*AI22</f>
        <v>111496.525145167</v>
      </c>
      <c r="AJ40" s="30" t="n">
        <f aca="false">AJ18*AJ22</f>
        <v>112451.301206579</v>
      </c>
      <c r="AK40" s="30" t="n">
        <f aca="false">AK18*AK22</f>
        <v>112803.416447529</v>
      </c>
    </row>
    <row r="41" customFormat="false" ht="15" hidden="false" customHeight="true" outlineLevel="0" collapsed="false">
      <c r="A41" s="25" t="s">
        <v>274</v>
      </c>
      <c r="B41" s="30" t="n">
        <f aca="false">B15*B38</f>
        <v>0</v>
      </c>
      <c r="C41" s="30" t="n">
        <f aca="false">C15*C38</f>
        <v>0</v>
      </c>
      <c r="D41" s="30" t="n">
        <f aca="false">D15*D38</f>
        <v>27000</v>
      </c>
      <c r="E41" s="30" t="n">
        <f aca="false">E15*E38</f>
        <v>40500</v>
      </c>
      <c r="F41" s="30" t="n">
        <f aca="false">F15*F38</f>
        <v>40500</v>
      </c>
      <c r="G41" s="30" t="n">
        <f aca="false">G15*G38</f>
        <v>27000</v>
      </c>
      <c r="H41" s="30" t="n">
        <f aca="false">H15*H38</f>
        <v>40500</v>
      </c>
      <c r="I41" s="30" t="n">
        <f aca="false">I15*I38</f>
        <v>40500</v>
      </c>
      <c r="J41" s="30" t="n">
        <f aca="false">J15*J38</f>
        <v>27000</v>
      </c>
      <c r="K41" s="30" t="n">
        <f aca="false">K15*K38</f>
        <v>40500</v>
      </c>
      <c r="L41" s="30" t="n">
        <f aca="false">L15*L38</f>
        <v>40500</v>
      </c>
      <c r="M41" s="30" t="n">
        <f aca="false">M15*M38</f>
        <v>40500</v>
      </c>
      <c r="N41" s="30" t="n">
        <f aca="false">N15*N38</f>
        <v>27000</v>
      </c>
      <c r="O41" s="30" t="n">
        <f aca="false">O15*O38</f>
        <v>40500</v>
      </c>
      <c r="P41" s="30" t="n">
        <f aca="false">P15*P38</f>
        <v>54000</v>
      </c>
      <c r="Q41" s="30" t="n">
        <f aca="false">Q15*Q38</f>
        <v>54000</v>
      </c>
      <c r="R41" s="30" t="n">
        <f aca="false">R15*R38</f>
        <v>67500</v>
      </c>
      <c r="S41" s="30" t="n">
        <f aca="false">S15*S38</f>
        <v>54000</v>
      </c>
      <c r="T41" s="30" t="n">
        <f aca="false">T15*T38</f>
        <v>54000</v>
      </c>
      <c r="U41" s="30" t="n">
        <f aca="false">U15*U38</f>
        <v>54000</v>
      </c>
      <c r="V41" s="30" t="n">
        <f aca="false">V15*V38</f>
        <v>54000</v>
      </c>
      <c r="W41" s="30" t="n">
        <f aca="false">W15*W38</f>
        <v>67500</v>
      </c>
      <c r="X41" s="30" t="n">
        <f aca="false">X15*X38</f>
        <v>54000</v>
      </c>
      <c r="Y41" s="30" t="n">
        <f aca="false">Y15*Y38</f>
        <v>54000</v>
      </c>
      <c r="Z41" s="30" t="n">
        <f aca="false">Z15*Z38</f>
        <v>54000</v>
      </c>
      <c r="AA41" s="30" t="n">
        <f aca="false">AA15*AA38</f>
        <v>54000</v>
      </c>
      <c r="AB41" s="30" t="n">
        <f aca="false">AB15*AB38</f>
        <v>54000</v>
      </c>
      <c r="AC41" s="30" t="n">
        <f aca="false">AC15*AC38</f>
        <v>54000</v>
      </c>
      <c r="AD41" s="30" t="n">
        <f aca="false">AD15*AD38</f>
        <v>40500</v>
      </c>
      <c r="AE41" s="30" t="n">
        <f aca="false">AE15*AE38</f>
        <v>40500</v>
      </c>
      <c r="AF41" s="30" t="n">
        <f aca="false">AF15*AF38</f>
        <v>40500</v>
      </c>
      <c r="AG41" s="30" t="n">
        <f aca="false">AG15*AG38</f>
        <v>27000</v>
      </c>
      <c r="AH41" s="30" t="n">
        <f aca="false">AH15*AH38</f>
        <v>27000</v>
      </c>
      <c r="AI41" s="30" t="n">
        <f aca="false">AI15*AI38</f>
        <v>27000</v>
      </c>
      <c r="AJ41" s="30" t="n">
        <f aca="false">AJ15*AJ38</f>
        <v>13500</v>
      </c>
      <c r="AK41" s="30" t="n">
        <f aca="false">AK15*AK38</f>
        <v>13500</v>
      </c>
    </row>
    <row r="42" customFormat="false" ht="15" hidden="false" customHeight="true" outlineLevel="0" collapsed="false">
      <c r="A42" s="25" t="s">
        <v>275</v>
      </c>
      <c r="B42" s="30" t="n">
        <f aca="false">B32*B37</f>
        <v>0</v>
      </c>
      <c r="C42" s="30" t="n">
        <f aca="false">C32*C37</f>
        <v>0</v>
      </c>
      <c r="D42" s="30" t="n">
        <f aca="false">D32*D37</f>
        <v>675</v>
      </c>
      <c r="E42" s="30" t="n">
        <f aca="false">E32*E37</f>
        <v>2352.375</v>
      </c>
      <c r="F42" s="30" t="n">
        <f aca="false">F32*F37</f>
        <v>4352.1384375</v>
      </c>
      <c r="G42" s="30" t="n">
        <f aca="false">G32*G37</f>
        <v>5999.40364921875</v>
      </c>
      <c r="H42" s="30" t="n">
        <f aca="false">H32*H37</f>
        <v>3358.45530027774</v>
      </c>
      <c r="I42" s="30" t="n">
        <f aca="false">I32*I37</f>
        <v>9596.97552968574</v>
      </c>
      <c r="J42" s="30" t="n">
        <f aca="false">J32*J37</f>
        <v>11204.9044632131</v>
      </c>
      <c r="K42" s="30" t="n">
        <f aca="false">K32*K37</f>
        <v>11736.7991753801</v>
      </c>
      <c r="L42" s="30" t="n">
        <f aca="false">L32*L37</f>
        <v>14724.686640891</v>
      </c>
      <c r="M42" s="30" t="n">
        <f aca="false">M32*M37</f>
        <v>16631.6577410843</v>
      </c>
      <c r="N42" s="30" t="n">
        <f aca="false">N32*N37</f>
        <v>18186.8265580261</v>
      </c>
      <c r="O42" s="30" t="n">
        <f aca="false">O32*O37</f>
        <v>19732.8628588409</v>
      </c>
      <c r="P42" s="30" t="n">
        <f aca="false">P32*P37</f>
        <v>19591.288124441</v>
      </c>
      <c r="Q42" s="30" t="n">
        <f aca="false">Q32*Q37</f>
        <v>23938.7284635077</v>
      </c>
      <c r="R42" s="30" t="n">
        <f aca="false">R32*R37</f>
        <v>27308.9860975495</v>
      </c>
      <c r="S42" s="30" t="n">
        <f aca="false">S32*S37</f>
        <v>30129.0124518179</v>
      </c>
      <c r="T42" s="30" t="n">
        <f aca="false">T32*T37</f>
        <v>32592.9198584292</v>
      </c>
      <c r="U42" s="30" t="n">
        <f aca="false">U32*U37</f>
        <v>35038.347959491</v>
      </c>
      <c r="V42" s="30" t="n">
        <f aca="false">V32*V37</f>
        <v>33404.4767105608</v>
      </c>
      <c r="W42" s="30" t="n">
        <f aca="false">W32*W37</f>
        <v>36225.1931352316</v>
      </c>
      <c r="X42" s="30" t="n">
        <f aca="false">X32*X37</f>
        <v>29704.1291867174</v>
      </c>
      <c r="Y42" s="30" t="n">
        <f aca="false">Y32*Y37</f>
        <v>23231.973217817</v>
      </c>
      <c r="Z42" s="30" t="n">
        <f aca="false">Z32*Z37</f>
        <v>16808.3584186833</v>
      </c>
      <c r="AA42" s="30" t="n">
        <f aca="false">AA32*AA37</f>
        <v>10432.9207305432</v>
      </c>
      <c r="AB42" s="30" t="n">
        <f aca="false">AB32*AB37</f>
        <v>4105.29882506414</v>
      </c>
      <c r="AC42" s="30" t="n">
        <f aca="false">AC32*AC37</f>
        <v>9075.13408387617</v>
      </c>
      <c r="AD42" s="30" t="n">
        <f aca="false">AD32*AD37</f>
        <v>4687.07057824709</v>
      </c>
      <c r="AE42" s="30" t="n">
        <f aca="false">AE32*AE37</f>
        <v>331.917548910243</v>
      </c>
      <c r="AF42" s="30" t="n">
        <f aca="false">AF32*AF37</f>
        <v>7259.42816729342</v>
      </c>
      <c r="AG42" s="30" t="n">
        <f aca="false">AG32*AG37</f>
        <v>4814.35745603871</v>
      </c>
      <c r="AH42" s="30" t="n">
        <f aca="false">AH32*AH37</f>
        <v>2387.62477511841</v>
      </c>
      <c r="AI42" s="30" t="n">
        <f aca="false">AI32*AI37</f>
        <v>11229.092589305</v>
      </c>
      <c r="AJ42" s="30" t="n">
        <f aca="false">AJ32*AJ37</f>
        <v>10683.6243948853</v>
      </c>
      <c r="AK42" s="30" t="n">
        <f aca="false">AK32*AK37</f>
        <v>10142.2472119236</v>
      </c>
    </row>
    <row r="43" customFormat="false" ht="15" hidden="false" customHeight="true" outlineLevel="0" collapsed="false">
      <c r="A43" s="23" t="s">
        <v>276</v>
      </c>
      <c r="B43" s="31" t="n">
        <f aca="false">SUM(B39:B42)</f>
        <v>0</v>
      </c>
      <c r="C43" s="31" t="n">
        <f aca="false">SUM(C39:C42)</f>
        <v>0</v>
      </c>
      <c r="D43" s="31" t="n">
        <f aca="false">SUM(D39:D42)</f>
        <v>30374.7</v>
      </c>
      <c r="E43" s="31" t="n">
        <f aca="false">SUM(E39:E42)</f>
        <v>52260.8295</v>
      </c>
      <c r="F43" s="31" t="n">
        <f aca="false">SUM(F39:F42)</f>
        <v>62258.75790375</v>
      </c>
      <c r="G43" s="31" t="n">
        <f aca="false">SUM(G39:G42)</f>
        <v>56994.3518444719</v>
      </c>
      <c r="H43" s="31" t="n">
        <f aca="false">SUM(H39:H42)</f>
        <v>74402.4436340665</v>
      </c>
      <c r="I43" s="31" t="n">
        <f aca="false">SUM(I39:I42)</f>
        <v>88480.612325971</v>
      </c>
      <c r="J43" s="31" t="n">
        <f aca="false">SUM(J39:J42)</f>
        <v>83019.5423585263</v>
      </c>
      <c r="K43" s="31" t="n">
        <f aca="false">SUM(K39:K42)</f>
        <v>103444.329536478</v>
      </c>
      <c r="L43" s="31" t="n">
        <f aca="false">SUM(L39:L42)</f>
        <v>114116.888899281</v>
      </c>
      <c r="M43" s="31" t="n">
        <f aca="false">SUM(M39:M42)</f>
        <v>123650.896857536</v>
      </c>
      <c r="N43" s="31" t="n">
        <f aca="false">SUM(N39:N42)</f>
        <v>117926.049756105</v>
      </c>
      <c r="O43" s="31" t="n">
        <f aca="false">SUM(O39:O42)</f>
        <v>139155.544132934</v>
      </c>
      <c r="P43" s="31" t="n">
        <f aca="false">SUM(P39:P42)</f>
        <v>161340.627663978</v>
      </c>
      <c r="Q43" s="31" t="n">
        <f aca="false">SUM(Q39:Q42)</f>
        <v>175788.252456499</v>
      </c>
      <c r="R43" s="31" t="n">
        <f aca="false">SUM(R39:R42)</f>
        <v>204032.793160593</v>
      </c>
      <c r="S43" s="31" t="n">
        <f aca="false">SUM(S39:S42)</f>
        <v>204631.671586889</v>
      </c>
      <c r="T43" s="31" t="n">
        <f aca="false">SUM(T39:T42)</f>
        <v>216950.113549987</v>
      </c>
      <c r="U43" s="31" t="n">
        <f aca="false">SUM(U39:U42)</f>
        <v>229176.167198362</v>
      </c>
      <c r="V43" s="31" t="n">
        <f aca="false">SUM(V39:V42)</f>
        <v>237249.56680514</v>
      </c>
      <c r="W43" s="31" t="n">
        <f aca="false">SUM(W39:W42)</f>
        <v>264554.599554102</v>
      </c>
      <c r="X43" s="31" t="n">
        <f aca="false">SUM(X39:X42)</f>
        <v>255425.345682446</v>
      </c>
      <c r="Y43" s="31" t="n">
        <f aca="false">SUM(Y39:Y42)</f>
        <v>258423.585089828</v>
      </c>
      <c r="Z43" s="31" t="n">
        <f aca="false">SUM(Z39:Z42)</f>
        <v>261399.337701654</v>
      </c>
      <c r="AA43" s="31" t="n">
        <f aca="false">SUM(AA39:AA42)</f>
        <v>264352.772168891</v>
      </c>
      <c r="AB43" s="31" t="n">
        <f aca="false">SUM(AB39:AB42)</f>
        <v>267284.055877625</v>
      </c>
      <c r="AC43" s="31" t="n">
        <f aca="false">SUM(AC39:AC42)</f>
        <v>281443.354958543</v>
      </c>
      <c r="AD43" s="31" t="n">
        <f aca="false">SUM(AD39:AD42)</f>
        <v>271325.984296354</v>
      </c>
      <c r="AE43" s="31" t="n">
        <f aca="false">SUM(AE39:AE42)</f>
        <v>273343.517789131</v>
      </c>
      <c r="AF43" s="31" t="n">
        <f aca="false">SUM(AF39:AF42)</f>
        <v>286595.919780712</v>
      </c>
      <c r="AG43" s="31" t="n">
        <f aca="false">SUM(AG39:AG42)</f>
        <v>275578.453757357</v>
      </c>
      <c r="AH43" s="31" t="n">
        <f aca="false">SUM(AH39:AH42)</f>
        <v>276702.642604177</v>
      </c>
      <c r="AI43" s="31" t="n">
        <f aca="false">SUM(AI39:AI42)</f>
        <v>289068.400034646</v>
      </c>
      <c r="AJ43" s="31" t="n">
        <f aca="false">SUM(AJ39:AJ42)</f>
        <v>277170.939284386</v>
      </c>
      <c r="AK43" s="31" t="n">
        <f aca="false">SUM(AK39:AK42)</f>
        <v>277421.733364753</v>
      </c>
    </row>
    <row r="44" customFormat="false" ht="15" hidden="false" customHeight="true" outlineLevel="0" collapsed="false">
      <c r="A44" s="25" t="s">
        <v>277</v>
      </c>
      <c r="B44" s="30" t="n">
        <f aca="false">B17*SUM(B21:B22)</f>
        <v>0</v>
      </c>
      <c r="C44" s="30" t="n">
        <f aca="false">C17*SUM(C21:C22)</f>
        <v>0</v>
      </c>
      <c r="D44" s="30" t="n">
        <f aca="false">D17*SUM(D21:D22)</f>
        <v>5399.4</v>
      </c>
      <c r="E44" s="30" t="n">
        <f aca="false">E17*SUM(E21:E22)</f>
        <v>13458.0045</v>
      </c>
      <c r="F44" s="30" t="n">
        <f aca="false">F17*SUM(F21:F22)</f>
        <v>21456.16946625</v>
      </c>
      <c r="G44" s="30" t="n">
        <f aca="false">G17*SUM(G21:G22)</f>
        <v>26694.6481952531</v>
      </c>
      <c r="H44" s="30" t="n">
        <f aca="false">H17*SUM(H21:H22)</f>
        <v>34593.5383337887</v>
      </c>
      <c r="I44" s="30" t="n">
        <f aca="false">I17*SUM(I21:I22)</f>
        <v>42433.1867962853</v>
      </c>
      <c r="J44" s="30" t="n">
        <f aca="false">J17*SUM(J21:J22)</f>
        <v>47514.3378953132</v>
      </c>
      <c r="K44" s="30" t="n">
        <f aca="false">K17*SUM(K21:K22)</f>
        <v>55257.0803610983</v>
      </c>
      <c r="L44" s="30" t="n">
        <f aca="false">L17*SUM(L21:L22)</f>
        <v>62941.7522583901</v>
      </c>
      <c r="M44" s="30" t="n">
        <f aca="false">M17*SUM(M21:M22)</f>
        <v>70568.7891164522</v>
      </c>
      <c r="N44" s="30" t="n">
        <f aca="false">N17*SUM(N21:N22)</f>
        <v>75438.9231980788</v>
      </c>
      <c r="O44" s="30" t="n">
        <f aca="false">O17*SUM(O21:O22)</f>
        <v>82972.2312740932</v>
      </c>
      <c r="P44" s="30" t="n">
        <f aca="false">P17*SUM(P21:P22)</f>
        <v>93148.7395395375</v>
      </c>
      <c r="Q44" s="30" t="n">
        <f aca="false">Q17*SUM(Q21:Q22)</f>
        <v>103248.923992991</v>
      </c>
      <c r="R44" s="30" t="n">
        <f aca="false">R17*SUM(R21:R22)</f>
        <v>115973.057063044</v>
      </c>
      <c r="S44" s="30" t="n">
        <f aca="false">S17*SUM(S21:S22)</f>
        <v>125902.059135071</v>
      </c>
      <c r="T44" s="30" t="n">
        <f aca="false">T17*SUM(T21:T22)</f>
        <v>135756.593691558</v>
      </c>
      <c r="U44" s="30" t="n">
        <f aca="false">U17*SUM(U21:U22)</f>
        <v>145537.219238871</v>
      </c>
      <c r="V44" s="30" t="n">
        <f aca="false">V17*SUM(V21:V22)</f>
        <v>155244.490094579</v>
      </c>
      <c r="W44" s="30" t="n">
        <f aca="false">W17*SUM(W21:W22)</f>
        <v>167578.65641887</v>
      </c>
      <c r="X44" s="30" t="n">
        <f aca="false">X17*SUM(X21:X22)</f>
        <v>177120.616495729</v>
      </c>
      <c r="Y44" s="30" t="n">
        <f aca="false">Y17*SUM(Y21:Y22)</f>
        <v>186591.011872011</v>
      </c>
      <c r="Z44" s="30" t="n">
        <f aca="false">Z17*SUM(Z21:Z22)</f>
        <v>195990.379282971</v>
      </c>
      <c r="AA44" s="30" t="n">
        <f aca="false">AA17*SUM(AA21:AA22)</f>
        <v>205319.251438348</v>
      </c>
      <c r="AB44" s="30" t="n">
        <f aca="false">AB17*SUM(AB21:AB22)</f>
        <v>214578.157052561</v>
      </c>
      <c r="AC44" s="30" t="n">
        <f aca="false">AC17*SUM(AC21:AC22)</f>
        <v>223767.620874666</v>
      </c>
      <c r="AD44" s="30" t="n">
        <f aca="false">AD17*SUM(AD21:AD22)</f>
        <v>230188.463718106</v>
      </c>
      <c r="AE44" s="30" t="n">
        <f aca="false">AE17*SUM(AE21:AE22)</f>
        <v>236561.150240221</v>
      </c>
      <c r="AF44" s="30" t="n">
        <f aca="false">AF17*SUM(AF21:AF22)</f>
        <v>242886.041613419</v>
      </c>
      <c r="AG44" s="30" t="n">
        <f aca="false">AG17*SUM(AG21:AG22)</f>
        <v>246463.796301318</v>
      </c>
      <c r="AH44" s="30" t="n">
        <f aca="false">AH17*SUM(AH21:AH22)</f>
        <v>250014.717829058</v>
      </c>
      <c r="AI44" s="30" t="n">
        <f aca="false">AI17*SUM(AI21:AI22)</f>
        <v>253539.00744534</v>
      </c>
      <c r="AJ44" s="30" t="n">
        <f aca="false">AJ17*SUM(AJ21:AJ22)</f>
        <v>254337.1648895</v>
      </c>
      <c r="AK44" s="30" t="n">
        <f aca="false">AK17*SUM(AK21:AK22)</f>
        <v>255129.336152829</v>
      </c>
    </row>
    <row r="45" customFormat="false" ht="15" hidden="false" customHeight="true" outlineLevel="0" collapsed="false">
      <c r="A45" s="25" t="s">
        <v>278</v>
      </c>
      <c r="B45" s="30" t="n">
        <f aca="false">B18*(Inputs!$B$29+(Cases!$D$19+Cases!$D$20)*Inputs!$B$30 )*Cases!$D$29</f>
        <v>0</v>
      </c>
      <c r="C45" s="30" t="n">
        <f aca="false">C18*(Inputs!$B$29+(Cases!$D$19+Cases!$D$20)*Inputs!$B$30 )*Cases!$D$29</f>
        <v>0</v>
      </c>
      <c r="D45" s="30" t="n">
        <f aca="false">D18*(Inputs!$B$29+(Cases!$D$19+Cases!$D$20)*Inputs!$B$30 )*Cases!$D$29</f>
        <v>342</v>
      </c>
      <c r="E45" s="30" t="n">
        <f aca="false">E18*(Inputs!$B$29+(Cases!$D$19+Cases!$D$20)*Inputs!$B$30 )*Cases!$D$29</f>
        <v>1191.87</v>
      </c>
      <c r="F45" s="30" t="n">
        <f aca="false">F18*(Inputs!$B$29+(Cases!$D$19+Cases!$D$20)*Inputs!$B$30 )*Cases!$D$29</f>
        <v>2205.083475</v>
      </c>
      <c r="G45" s="30" t="n">
        <f aca="false">G18*(Inputs!$B$29+(Cases!$D$19+Cases!$D$20)*Inputs!$B$30 )*Cases!$D$29</f>
        <v>3039.6978489375</v>
      </c>
      <c r="H45" s="30" t="n">
        <f aca="false">H18*(Inputs!$B$29+(Cases!$D$19+Cases!$D$20)*Inputs!$B$30 )*Cases!$D$29</f>
        <v>3869.33511507047</v>
      </c>
      <c r="I45" s="30" t="n">
        <f aca="false">I18*(Inputs!$B$29+(Cases!$D$19+Cases!$D$20)*Inputs!$B$30 )*Cases!$D$29</f>
        <v>4862.46760170744</v>
      </c>
      <c r="J45" s="30" t="n">
        <f aca="false">J18*(Inputs!$B$29+(Cases!$D$19+Cases!$D$20)*Inputs!$B$30 )*Cases!$D$29</f>
        <v>5677.15159469463</v>
      </c>
      <c r="K45" s="30" t="n">
        <f aca="false">K18*(Inputs!$B$29+(Cases!$D$19+Cases!$D$20)*Inputs!$B$30 )*Cases!$D$29</f>
        <v>6487.00795773443</v>
      </c>
      <c r="L45" s="30" t="n">
        <f aca="false">L18*(Inputs!$B$29+(Cases!$D$19+Cases!$D$20)*Inputs!$B$30 )*Cases!$D$29</f>
        <v>7460.50789805142</v>
      </c>
      <c r="M45" s="30" t="n">
        <f aca="false">M18*(Inputs!$B$29+(Cases!$D$19+Cases!$D$20)*Inputs!$B$30 )*Cases!$D$29</f>
        <v>8426.70658881603</v>
      </c>
      <c r="N45" s="30" t="n">
        <f aca="false">N18*(Inputs!$B$29+(Cases!$D$19+Cases!$D$20)*Inputs!$B$30 )*Cases!$D$29</f>
        <v>9214.65878939991</v>
      </c>
      <c r="O45" s="30" t="n">
        <f aca="false">O18*(Inputs!$B$29+(Cases!$D$19+Cases!$D$20)*Inputs!$B$30 )*Cases!$D$29</f>
        <v>9997.98384847941</v>
      </c>
      <c r="P45" s="30" t="n">
        <f aca="false">P18*(Inputs!$B$29+(Cases!$D$19+Cases!$D$20)*Inputs!$B$30 )*Cases!$D$29</f>
        <v>11116.1514696158</v>
      </c>
      <c r="Q45" s="30" t="n">
        <f aca="false">Q18*(Inputs!$B$29+(Cases!$D$19+Cases!$D$20)*Inputs!$B$30 )*Cases!$D$29</f>
        <v>12395.6503335937</v>
      </c>
      <c r="R45" s="30" t="n">
        <f aca="false">R18*(Inputs!$B$29+(Cases!$D$19+Cases!$D$20)*Inputs!$B$30 )*Cases!$D$29</f>
        <v>13836.5529560917</v>
      </c>
      <c r="S45" s="30" t="n">
        <f aca="false">S18*(Inputs!$B$29+(Cases!$D$19+Cases!$D$20)*Inputs!$B$30 )*Cases!$D$29</f>
        <v>15265.3663089211</v>
      </c>
      <c r="T45" s="30" t="n">
        <f aca="false">T18*(Inputs!$B$29+(Cases!$D$19+Cases!$D$20)*Inputs!$B$30 )*Cases!$D$29</f>
        <v>16513.7460616041</v>
      </c>
      <c r="U45" s="30" t="n">
        <f aca="false">U18*(Inputs!$B$29+(Cases!$D$19+Cases!$D$20)*Inputs!$B$30 )*Cases!$D$29</f>
        <v>17752.7629661421</v>
      </c>
      <c r="V45" s="30" t="n">
        <f aca="false">V18*(Inputs!$B$29+(Cases!$D$19+Cases!$D$20)*Inputs!$B$30 )*Cases!$D$29</f>
        <v>18982.4872438961</v>
      </c>
      <c r="W45" s="30" t="n">
        <f aca="false">W18*(Inputs!$B$29+(Cases!$D$19+Cases!$D$20)*Inputs!$B$30 )*Cases!$D$29</f>
        <v>20373.9885895668</v>
      </c>
      <c r="X45" s="30" t="n">
        <f aca="false">X18*(Inputs!$B$29+(Cases!$D$19+Cases!$D$20)*Inputs!$B$30 )*Cases!$D$29</f>
        <v>21753.7711751451</v>
      </c>
      <c r="Y45" s="30" t="n">
        <f aca="false">Y18*(Inputs!$B$29+(Cases!$D$19+Cases!$D$20)*Inputs!$B$30 )*Cases!$D$29</f>
        <v>22953.4878913315</v>
      </c>
      <c r="Z45" s="30" t="n">
        <f aca="false">Z18*(Inputs!$B$29+(Cases!$D$19+Cases!$D$20)*Inputs!$B$30 )*Cases!$D$29</f>
        <v>24144.2067321465</v>
      </c>
      <c r="AA45" s="30" t="n">
        <f aca="false">AA18*(Inputs!$B$29+(Cases!$D$19+Cases!$D$20)*Inputs!$B$30 )*Cases!$D$29</f>
        <v>25325.9951816554</v>
      </c>
      <c r="AB45" s="30" t="n">
        <f aca="false">AB18*(Inputs!$B$29+(Cases!$D$19+Cases!$D$20)*Inputs!$B$30 )*Cases!$D$29</f>
        <v>26498.920217793</v>
      </c>
      <c r="AC45" s="30" t="n">
        <f aca="false">AC18*(Inputs!$B$29+(Cases!$D$19+Cases!$D$20)*Inputs!$B$30 )*Cases!$D$29</f>
        <v>27663.0483161595</v>
      </c>
      <c r="AD45" s="30" t="n">
        <f aca="false">AD18*(Inputs!$B$29+(Cases!$D$19+Cases!$D$20)*Inputs!$B$30 )*Cases!$D$29</f>
        <v>28647.4454537883</v>
      </c>
      <c r="AE45" s="30" t="n">
        <f aca="false">AE18*(Inputs!$B$29+(Cases!$D$19+Cases!$D$20)*Inputs!$B$30 )*Cases!$D$29</f>
        <v>29454.7421128849</v>
      </c>
      <c r="AF45" s="30" t="n">
        <f aca="false">AF18*(Inputs!$B$29+(Cases!$D$19+Cases!$D$20)*Inputs!$B$30 )*Cases!$D$29</f>
        <v>30255.9840470383</v>
      </c>
      <c r="AG45" s="30" t="n">
        <f aca="false">AG18*(Inputs!$B$29+(Cases!$D$19+Cases!$D$20)*Inputs!$B$30 )*Cases!$D$29</f>
        <v>30880.2166666855</v>
      </c>
      <c r="AH45" s="30" t="n">
        <f aca="false">AH18*(Inputs!$B$29+(Cases!$D$19+Cases!$D$20)*Inputs!$B$30 )*Cases!$D$29</f>
        <v>31330.0500416854</v>
      </c>
      <c r="AI45" s="30" t="n">
        <f aca="false">AI18*(Inputs!$B$29+(Cases!$D$19+Cases!$D$20)*Inputs!$B$30 )*Cases!$D$29</f>
        <v>31776.5096663727</v>
      </c>
      <c r="AJ45" s="30" t="n">
        <f aca="false">AJ18*(Inputs!$B$29+(Cases!$D$19+Cases!$D$20)*Inputs!$B$30 )*Cases!$D$29</f>
        <v>32048.6208438749</v>
      </c>
      <c r="AK45" s="30" t="n">
        <f aca="false">AK18*(Inputs!$B$29+(Cases!$D$19+Cases!$D$20)*Inputs!$B$30 )*Cases!$D$29</f>
        <v>32148.9736875459</v>
      </c>
    </row>
    <row r="46" customFormat="false" ht="15" hidden="false" customHeight="true" outlineLevel="0" collapsed="false">
      <c r="A46" s="25" t="s">
        <v>279</v>
      </c>
      <c r="B46" s="30" t="n">
        <f aca="false">Staffing!$E$14*Cases!$D$31</f>
        <v>16400</v>
      </c>
      <c r="C46" s="30" t="n">
        <f aca="false">Staffing!$E$14*Cases!$D$31</f>
        <v>16400</v>
      </c>
      <c r="D46" s="30" t="n">
        <f aca="false">Staffing!$E$14*Cases!$D$31</f>
        <v>16400</v>
      </c>
      <c r="E46" s="30" t="n">
        <f aca="false">Staffing!$E$14*Cases!$D$31</f>
        <v>16400</v>
      </c>
      <c r="F46" s="30" t="n">
        <f aca="false">Staffing!$E$14*Cases!$D$31</f>
        <v>16400</v>
      </c>
      <c r="G46" s="30" t="n">
        <f aca="false">Staffing!$E$14*Cases!$D$31</f>
        <v>16400</v>
      </c>
      <c r="H46" s="30" t="n">
        <f aca="false">Staffing!$E$14*Cases!$D$31</f>
        <v>16400</v>
      </c>
      <c r="I46" s="30" t="n">
        <f aca="false">Staffing!$E$14*Cases!$D$31</f>
        <v>16400</v>
      </c>
      <c r="J46" s="30" t="n">
        <f aca="false">Staffing!$E$14*Cases!$D$31</f>
        <v>16400</v>
      </c>
      <c r="K46" s="30" t="n">
        <f aca="false">Staffing!$E$14*Cases!$D$31</f>
        <v>16400</v>
      </c>
      <c r="L46" s="30" t="n">
        <f aca="false">Staffing!$E$14*Cases!$D$31</f>
        <v>16400</v>
      </c>
      <c r="M46" s="30" t="n">
        <f aca="false">Staffing!$E$14*Cases!$D$31</f>
        <v>16400</v>
      </c>
      <c r="N46" s="30" t="n">
        <f aca="false">Staffing!$E$14*Cases!$D$31</f>
        <v>16400</v>
      </c>
      <c r="O46" s="30" t="n">
        <f aca="false">Staffing!$E$14*Cases!$D$31</f>
        <v>16400</v>
      </c>
      <c r="P46" s="30" t="n">
        <f aca="false">Staffing!$E$14*Cases!$D$31</f>
        <v>16400</v>
      </c>
      <c r="Q46" s="30" t="n">
        <f aca="false">Staffing!$E$14*Cases!$D$31</f>
        <v>16400</v>
      </c>
      <c r="R46" s="30" t="n">
        <f aca="false">Staffing!$E$14*Cases!$D$31</f>
        <v>16400</v>
      </c>
      <c r="S46" s="30" t="n">
        <f aca="false">Staffing!$E$14*Cases!$D$31</f>
        <v>16400</v>
      </c>
      <c r="T46" s="30" t="n">
        <f aca="false">Staffing!$E$14*Cases!$D$31</f>
        <v>16400</v>
      </c>
      <c r="U46" s="30" t="n">
        <f aca="false">Staffing!$E$14*Cases!$D$31</f>
        <v>16400</v>
      </c>
      <c r="V46" s="30" t="n">
        <f aca="false">Staffing!$E$14*Cases!$D$31</f>
        <v>16400</v>
      </c>
      <c r="W46" s="30" t="n">
        <f aca="false">Staffing!$E$14*Cases!$D$31</f>
        <v>16400</v>
      </c>
      <c r="X46" s="30" t="n">
        <f aca="false">Staffing!$E$14*Cases!$D$31</f>
        <v>16400</v>
      </c>
      <c r="Y46" s="30" t="n">
        <f aca="false">Staffing!$E$14*Cases!$D$31</f>
        <v>16400</v>
      </c>
      <c r="Z46" s="30" t="n">
        <f aca="false">Staffing!$E$14*Cases!$D$31</f>
        <v>16400</v>
      </c>
      <c r="AA46" s="30" t="n">
        <f aca="false">Staffing!$E$14*Cases!$D$31</f>
        <v>16400</v>
      </c>
      <c r="AB46" s="30" t="n">
        <f aca="false">Staffing!$E$14*Cases!$D$31</f>
        <v>16400</v>
      </c>
      <c r="AC46" s="30" t="n">
        <f aca="false">Staffing!$E$14*Cases!$D$31</f>
        <v>16400</v>
      </c>
      <c r="AD46" s="30" t="n">
        <f aca="false">Staffing!$E$14*Cases!$D$31</f>
        <v>16400</v>
      </c>
      <c r="AE46" s="30" t="n">
        <f aca="false">Staffing!$E$14*Cases!$D$31</f>
        <v>16400</v>
      </c>
      <c r="AF46" s="30" t="n">
        <f aca="false">Staffing!$E$14*Cases!$D$31</f>
        <v>16400</v>
      </c>
      <c r="AG46" s="30" t="n">
        <f aca="false">Staffing!$E$14*Cases!$D$31</f>
        <v>16400</v>
      </c>
      <c r="AH46" s="30" t="n">
        <f aca="false">Staffing!$E$14*Cases!$D$31</f>
        <v>16400</v>
      </c>
      <c r="AI46" s="30" t="n">
        <f aca="false">Staffing!$E$14*Cases!$D$31</f>
        <v>16400</v>
      </c>
      <c r="AJ46" s="30" t="n">
        <f aca="false">Staffing!$E$14*Cases!$D$31</f>
        <v>16400</v>
      </c>
      <c r="AK46" s="30" t="n">
        <f aca="false">Staffing!$E$14*Cases!$D$31</f>
        <v>16400</v>
      </c>
    </row>
    <row r="47" customFormat="false" ht="15" hidden="false" customHeight="true" outlineLevel="0" collapsed="false">
      <c r="A47" s="25" t="s">
        <v>280</v>
      </c>
      <c r="B47" s="30" t="n">
        <f aca="false">B25*Inputs!$B$24*(1+Inputs!$B$16)/12*Cases!$D$31</f>
        <v>0</v>
      </c>
      <c r="C47" s="30" t="n">
        <f aca="false">C25*Inputs!$B$24*(1+Inputs!$B$16)/12*Cases!$D$31</f>
        <v>0</v>
      </c>
      <c r="D47" s="30" t="n">
        <f aca="false">D25*Inputs!$B$24*(1+Inputs!$B$16)/12*Cases!$D$31</f>
        <v>0</v>
      </c>
      <c r="E47" s="30" t="n">
        <f aca="false">E25*Inputs!$B$24*(1+Inputs!$B$16)/12*Cases!$D$31</f>
        <v>0</v>
      </c>
      <c r="F47" s="30" t="n">
        <f aca="false">F25*Inputs!$B$24*(1+Inputs!$B$16)/12*Cases!$D$31</f>
        <v>0</v>
      </c>
      <c r="G47" s="30" t="n">
        <f aca="false">G25*Inputs!$B$24*(1+Inputs!$B$16)/12*Cases!$D$31</f>
        <v>0</v>
      </c>
      <c r="H47" s="30" t="n">
        <f aca="false">H25*Inputs!$B$24*(1+Inputs!$B$16)/12*Cases!$D$31</f>
        <v>0</v>
      </c>
      <c r="I47" s="30" t="n">
        <f aca="false">I25*Inputs!$B$24*(1+Inputs!$B$16)/12*Cases!$D$31</f>
        <v>8000</v>
      </c>
      <c r="J47" s="30" t="n">
        <f aca="false">J25*Inputs!$B$24*(1+Inputs!$B$16)/12*Cases!$D$31</f>
        <v>8000</v>
      </c>
      <c r="K47" s="30" t="n">
        <f aca="false">K25*Inputs!$B$24*(1+Inputs!$B$16)/12*Cases!$D$31</f>
        <v>8000</v>
      </c>
      <c r="L47" s="30" t="n">
        <f aca="false">L25*Inputs!$B$24*(1+Inputs!$B$16)/12*Cases!$D$31</f>
        <v>16000</v>
      </c>
      <c r="M47" s="30" t="n">
        <f aca="false">M25*Inputs!$B$24*(1+Inputs!$B$16)/12*Cases!$D$31</f>
        <v>16000</v>
      </c>
      <c r="N47" s="30" t="n">
        <f aca="false">N25*Inputs!$B$24*(1+Inputs!$B$16)/12*Cases!$D$31</f>
        <v>24000</v>
      </c>
      <c r="O47" s="30" t="n">
        <f aca="false">O25*Inputs!$B$24*(1+Inputs!$B$16)/12*Cases!$D$31</f>
        <v>24000</v>
      </c>
      <c r="P47" s="30" t="n">
        <f aca="false">P25*Inputs!$B$24*(1+Inputs!$B$16)/12*Cases!$D$31</f>
        <v>24000</v>
      </c>
      <c r="Q47" s="30" t="n">
        <f aca="false">Q25*Inputs!$B$24*(1+Inputs!$B$16)/12*Cases!$D$31</f>
        <v>32000</v>
      </c>
      <c r="R47" s="30" t="n">
        <f aca="false">R25*Inputs!$B$24*(1+Inputs!$B$16)/12*Cases!$D$31</f>
        <v>40000</v>
      </c>
      <c r="S47" s="30" t="n">
        <f aca="false">S25*Inputs!$B$24*(1+Inputs!$B$16)/12*Cases!$D$31</f>
        <v>48000</v>
      </c>
      <c r="T47" s="30" t="n">
        <f aca="false">T25*Inputs!$B$24*(1+Inputs!$B$16)/12*Cases!$D$31</f>
        <v>48000</v>
      </c>
      <c r="U47" s="30" t="n">
        <f aca="false">U25*Inputs!$B$24*(1+Inputs!$B$16)/12*Cases!$D$31</f>
        <v>48000</v>
      </c>
      <c r="V47" s="30" t="n">
        <f aca="false">V25*Inputs!$B$24*(1+Inputs!$B$16)/12*Cases!$D$31</f>
        <v>48000</v>
      </c>
      <c r="W47" s="30" t="n">
        <f aca="false">W25*Inputs!$B$24*(1+Inputs!$B$16)/12*Cases!$D$31</f>
        <v>48000</v>
      </c>
      <c r="X47" s="30" t="n">
        <f aca="false">X25*Inputs!$B$24*(1+Inputs!$B$16)/12*Cases!$D$31</f>
        <v>48000</v>
      </c>
      <c r="Y47" s="30" t="n">
        <f aca="false">Y25*Inputs!$B$24*(1+Inputs!$B$16)/12*Cases!$D$31</f>
        <v>48000</v>
      </c>
      <c r="Z47" s="30" t="n">
        <f aca="false">Z25*Inputs!$B$24*(1+Inputs!$B$16)/12*Cases!$D$31</f>
        <v>48000</v>
      </c>
      <c r="AA47" s="30" t="n">
        <f aca="false">AA25*Inputs!$B$24*(1+Inputs!$B$16)/12*Cases!$D$31</f>
        <v>48000</v>
      </c>
      <c r="AB47" s="30" t="n">
        <f aca="false">AB25*Inputs!$B$24*(1+Inputs!$B$16)/12*Cases!$D$31</f>
        <v>48000</v>
      </c>
      <c r="AC47" s="30" t="n">
        <f aca="false">AC25*Inputs!$B$24*(1+Inputs!$B$16)/12*Cases!$D$31</f>
        <v>48000</v>
      </c>
      <c r="AD47" s="30" t="n">
        <f aca="false">AD25*Inputs!$B$24*(1+Inputs!$B$16)/12*Cases!$D$31</f>
        <v>48000</v>
      </c>
      <c r="AE47" s="30" t="n">
        <f aca="false">AE25*Inputs!$B$24*(1+Inputs!$B$16)/12*Cases!$D$31</f>
        <v>48000</v>
      </c>
      <c r="AF47" s="30" t="n">
        <f aca="false">AF25*Inputs!$B$24*(1+Inputs!$B$16)/12*Cases!$D$31</f>
        <v>48000</v>
      </c>
      <c r="AG47" s="30" t="n">
        <f aca="false">AG25*Inputs!$B$24*(1+Inputs!$B$16)/12*Cases!$D$31</f>
        <v>48000</v>
      </c>
      <c r="AH47" s="30" t="n">
        <f aca="false">AH25*Inputs!$B$24*(1+Inputs!$B$16)/12*Cases!$D$31</f>
        <v>48000</v>
      </c>
      <c r="AI47" s="30" t="n">
        <f aca="false">AI25*Inputs!$B$24*(1+Inputs!$B$16)/12*Cases!$D$31</f>
        <v>48000</v>
      </c>
      <c r="AJ47" s="30" t="n">
        <f aca="false">AJ25*Inputs!$B$24*(1+Inputs!$B$16)/12*Cases!$D$31</f>
        <v>48000</v>
      </c>
      <c r="AK47" s="30" t="n">
        <f aca="false">AK25*Inputs!$B$24*(1+Inputs!$B$16)/12*Cases!$D$31</f>
        <v>48000</v>
      </c>
    </row>
    <row r="48" customFormat="false" ht="15" hidden="false" customHeight="true" outlineLevel="0" collapsed="false">
      <c r="A48" s="25" t="s">
        <v>281</v>
      </c>
      <c r="B48" s="30" t="n">
        <f aca="false">B64*Inputs!$B$31</f>
        <v>0</v>
      </c>
      <c r="C48" s="30" t="n">
        <f aca="false">C64*Inputs!$B$31</f>
        <v>162</v>
      </c>
      <c r="D48" s="30" t="n">
        <f aca="false">D64*Inputs!$B$31</f>
        <v>384.038265</v>
      </c>
      <c r="E48" s="30" t="n">
        <f aca="false">E64*Inputs!$B$31</f>
        <v>521.210253525</v>
      </c>
      <c r="F48" s="30" t="n">
        <f aca="false">F64*Inputs!$B$31</f>
        <v>539.689641142312</v>
      </c>
      <c r="G48" s="30" t="n">
        <f aca="false">G64*Inputs!$B$31</f>
        <v>648.903800852495</v>
      </c>
      <c r="H48" s="30" t="n">
        <f aca="false">H64*Inputs!$B$31</f>
        <v>741.519314158961</v>
      </c>
      <c r="I48" s="30" t="n">
        <f aca="false">I64*Inputs!$B$31</f>
        <v>800.597092643412</v>
      </c>
      <c r="J48" s="30" t="n">
        <f aca="false">J64*Inputs!$B$31</f>
        <v>907.854446467336</v>
      </c>
      <c r="K48" s="30" t="n">
        <f aca="false">K64*Inputs!$B$31</f>
        <v>1030.48607888796</v>
      </c>
      <c r="L48" s="30" t="n">
        <f aca="false">L64*Inputs!$B$31</f>
        <v>1136.67804454785</v>
      </c>
      <c r="M48" s="30" t="n">
        <f aca="false">M64*Inputs!$B$31</f>
        <v>1150.54142373249</v>
      </c>
      <c r="N48" s="30" t="n">
        <f aca="false">N64*Inputs!$B$31</f>
        <v>1255.17419507324</v>
      </c>
      <c r="O48" s="30" t="n">
        <f aca="false">O64*Inputs!$B$31</f>
        <v>1466.81266412269</v>
      </c>
      <c r="P48" s="30" t="n">
        <f aca="false">P64*Inputs!$B$31</f>
        <v>1606.95924525659</v>
      </c>
      <c r="Q48" s="30" t="n">
        <f aca="false">Q64*Inputs!$B$31</f>
        <v>1831.71311194216</v>
      </c>
      <c r="R48" s="30" t="n">
        <f aca="false">R64*Inputs!$B$31</f>
        <v>1951.1512919479</v>
      </c>
      <c r="S48" s="30" t="n">
        <f aca="false">S64*Inputs!$B$31</f>
        <v>2037.70513228954</v>
      </c>
      <c r="T48" s="30" t="n">
        <f aca="false">T64*Inputs!$B$31</f>
        <v>2160.27362982237</v>
      </c>
      <c r="U48" s="30" t="n">
        <f aca="false">U64*Inputs!$B$31</f>
        <v>2281.9228636237</v>
      </c>
      <c r="V48" s="30" t="n">
        <f aca="false">V64*Inputs!$B$31</f>
        <v>2443.25318971115</v>
      </c>
      <c r="W48" s="30" t="n">
        <f aca="false">W64*Inputs!$B$31</f>
        <v>2553.34326556331</v>
      </c>
      <c r="X48" s="30" t="n">
        <f aca="false">X64*Inputs!$B$31</f>
        <v>2543.10218954034</v>
      </c>
      <c r="Y48" s="30" t="n">
        <f aca="false">Y64*Inputs!$B$31</f>
        <v>2572.93467164379</v>
      </c>
      <c r="Z48" s="30" t="n">
        <f aca="false">Z64*Inputs!$B$31</f>
        <v>2602.54341013146</v>
      </c>
      <c r="AA48" s="30" t="n">
        <f aca="false">AA64*Inputs!$B$31</f>
        <v>2631.93008308047</v>
      </c>
      <c r="AB48" s="30" t="n">
        <f aca="false">AB64*Inputs!$B$31</f>
        <v>2661.09635598237</v>
      </c>
      <c r="AC48" s="30" t="n">
        <f aca="false">AC64*Inputs!$B$31</f>
        <v>2720.9813818375</v>
      </c>
      <c r="AD48" s="30" t="n">
        <f aca="false">AD64*Inputs!$B$31</f>
        <v>2700.90854374872</v>
      </c>
      <c r="AE48" s="30" t="n">
        <f aca="false">AE64*Inputs!$B$31</f>
        <v>2720.98300200185</v>
      </c>
      <c r="AF48" s="30" t="n">
        <f aca="false">AF64*Inputs!$B$31</f>
        <v>2771.84440181809</v>
      </c>
      <c r="AG48" s="30" t="n">
        <f aca="false">AG64*Inputs!$B$31</f>
        <v>2742.8156148857</v>
      </c>
      <c r="AH48" s="30" t="n">
        <f aca="false">AH64*Inputs!$B$31</f>
        <v>2754.00129391156</v>
      </c>
      <c r="AI48" s="30" t="n">
        <f aca="false">AI64*Inputs!$B$31</f>
        <v>2796.04058034472</v>
      </c>
      <c r="AJ48" s="30" t="n">
        <f aca="false">AJ64*Inputs!$B$31</f>
        <v>2758.25584587964</v>
      </c>
      <c r="AK48" s="30" t="n">
        <f aca="false">AK64*Inputs!$B$31</f>
        <v>2760.75124697929</v>
      </c>
    </row>
    <row r="49" customFormat="false" ht="15" hidden="false" customHeight="true" outlineLevel="0" collapsed="false">
      <c r="A49" s="23" t="s">
        <v>282</v>
      </c>
      <c r="B49" s="31" t="n">
        <f aca="false">SUM(B45:B48)</f>
        <v>16400</v>
      </c>
      <c r="C49" s="31" t="n">
        <f aca="false">SUM(C45:C48)</f>
        <v>16562</v>
      </c>
      <c r="D49" s="31" t="n">
        <f aca="false">SUM(D45:D48)</f>
        <v>17126.038265</v>
      </c>
      <c r="E49" s="31" t="n">
        <f aca="false">SUM(E45:E48)</f>
        <v>18113.080253525</v>
      </c>
      <c r="F49" s="31" t="n">
        <f aca="false">SUM(F45:F48)</f>
        <v>19144.7731161423</v>
      </c>
      <c r="G49" s="31" t="n">
        <f aca="false">SUM(G45:G48)</f>
        <v>20088.60164979</v>
      </c>
      <c r="H49" s="31" t="n">
        <f aca="false">SUM(H45:H48)</f>
        <v>21010.8544292294</v>
      </c>
      <c r="I49" s="31" t="n">
        <f aca="false">SUM(I45:I48)</f>
        <v>30063.0646943509</v>
      </c>
      <c r="J49" s="31" t="n">
        <f aca="false">SUM(J45:J48)</f>
        <v>30985.006041162</v>
      </c>
      <c r="K49" s="31" t="n">
        <f aca="false">SUM(K45:K48)</f>
        <v>31917.4940366224</v>
      </c>
      <c r="L49" s="31" t="n">
        <f aca="false">SUM(L45:L48)</f>
        <v>40997.1859425993</v>
      </c>
      <c r="M49" s="31" t="n">
        <f aca="false">SUM(M45:M48)</f>
        <v>41977.2480125485</v>
      </c>
      <c r="N49" s="31" t="n">
        <f aca="false">SUM(N45:N48)</f>
        <v>50869.8329844732</v>
      </c>
      <c r="O49" s="31" t="n">
        <f aca="false">SUM(O45:O48)</f>
        <v>51864.7965126021</v>
      </c>
      <c r="P49" s="31" t="n">
        <f aca="false">SUM(P45:P48)</f>
        <v>53123.1107148724</v>
      </c>
      <c r="Q49" s="31" t="n">
        <f aca="false">SUM(Q45:Q48)</f>
        <v>62627.3634455359</v>
      </c>
      <c r="R49" s="31" t="n">
        <f aca="false">SUM(R45:R48)</f>
        <v>72187.7042480397</v>
      </c>
      <c r="S49" s="31" t="n">
        <f aca="false">SUM(S45:S48)</f>
        <v>81703.0714412106</v>
      </c>
      <c r="T49" s="31" t="n">
        <f aca="false">SUM(T45:T48)</f>
        <v>83074.0196914265</v>
      </c>
      <c r="U49" s="31" t="n">
        <f aca="false">SUM(U45:U48)</f>
        <v>84434.6858297658</v>
      </c>
      <c r="V49" s="31" t="n">
        <f aca="false">SUM(V45:V48)</f>
        <v>85825.7404336072</v>
      </c>
      <c r="W49" s="31" t="n">
        <f aca="false">SUM(W45:W48)</f>
        <v>87327.3318551301</v>
      </c>
      <c r="X49" s="31" t="n">
        <f aca="false">SUM(X45:X48)</f>
        <v>88696.8733646854</v>
      </c>
      <c r="Y49" s="31" t="n">
        <f aca="false">SUM(Y45:Y48)</f>
        <v>89926.4225629753</v>
      </c>
      <c r="Z49" s="31" t="n">
        <f aca="false">SUM(Z45:Z48)</f>
        <v>91146.750142278</v>
      </c>
      <c r="AA49" s="31" t="n">
        <f aca="false">SUM(AA45:AA48)</f>
        <v>92357.9252647359</v>
      </c>
      <c r="AB49" s="31" t="n">
        <f aca="false">SUM(AB45:AB48)</f>
        <v>93560.0165737754</v>
      </c>
      <c r="AC49" s="31" t="n">
        <f aca="false">SUM(AC45:AC48)</f>
        <v>94784.029697997</v>
      </c>
      <c r="AD49" s="31" t="n">
        <f aca="false">SUM(AD45:AD48)</f>
        <v>95748.3539975371</v>
      </c>
      <c r="AE49" s="31" t="n">
        <f aca="false">SUM(AE45:AE48)</f>
        <v>96575.7251148868</v>
      </c>
      <c r="AF49" s="31" t="n">
        <f aca="false">SUM(AF45:AF48)</f>
        <v>97427.8284488564</v>
      </c>
      <c r="AG49" s="31" t="n">
        <f aca="false">SUM(AG45:AG48)</f>
        <v>98023.0322815712</v>
      </c>
      <c r="AH49" s="31" t="n">
        <f aca="false">SUM(AH45:AH48)</f>
        <v>98484.0513355969</v>
      </c>
      <c r="AI49" s="31" t="n">
        <f aca="false">SUM(AI45:AI48)</f>
        <v>98972.5502467175</v>
      </c>
      <c r="AJ49" s="31" t="n">
        <f aca="false">SUM(AJ45:AJ48)</f>
        <v>99206.8766897546</v>
      </c>
      <c r="AK49" s="31" t="n">
        <f aca="false">SUM(AK45:AK48)</f>
        <v>99309.7249345252</v>
      </c>
    </row>
    <row r="50" customFormat="false" ht="15" hidden="false" customHeight="true" outlineLevel="0" collapsed="false">
      <c r="A50" s="23" t="s">
        <v>283</v>
      </c>
      <c r="B50" s="31" t="n">
        <f aca="false">B43-B49</f>
        <v>-16400</v>
      </c>
      <c r="C50" s="31" t="n">
        <f aca="false">C43-C49</f>
        <v>-16562</v>
      </c>
      <c r="D50" s="31" t="n">
        <f aca="false">D43-D49</f>
        <v>13248.661735</v>
      </c>
      <c r="E50" s="31" t="n">
        <f aca="false">E43-E49</f>
        <v>34147.749246475</v>
      </c>
      <c r="F50" s="31" t="n">
        <f aca="false">F43-F49</f>
        <v>43113.9847876077</v>
      </c>
      <c r="G50" s="31" t="n">
        <f aca="false">G43-G49</f>
        <v>36905.7501946819</v>
      </c>
      <c r="H50" s="31" t="n">
        <f aca="false">H43-H49</f>
        <v>53391.589204837</v>
      </c>
      <c r="I50" s="31" t="n">
        <f aca="false">I43-I49</f>
        <v>58417.5476316202</v>
      </c>
      <c r="J50" s="31" t="n">
        <f aca="false">J43-J49</f>
        <v>52034.5363173643</v>
      </c>
      <c r="K50" s="31" t="n">
        <f aca="false">K43-K49</f>
        <v>71526.835499856</v>
      </c>
      <c r="L50" s="31" t="n">
        <f aca="false">L43-L49</f>
        <v>73119.7029566818</v>
      </c>
      <c r="M50" s="31" t="n">
        <f aca="false">M43-M49</f>
        <v>81673.6488449879</v>
      </c>
      <c r="N50" s="31" t="n">
        <f aca="false">N43-N49</f>
        <v>67056.2167716318</v>
      </c>
      <c r="O50" s="31" t="n">
        <f aca="false">O43-O49</f>
        <v>87290.747620332</v>
      </c>
      <c r="P50" s="31" t="n">
        <f aca="false">P43-P49</f>
        <v>108217.516949106</v>
      </c>
      <c r="Q50" s="31" t="n">
        <f aca="false">Q43-Q49</f>
        <v>113160.889010963</v>
      </c>
      <c r="R50" s="31" t="n">
        <f aca="false">R43-R49</f>
        <v>131845.088912553</v>
      </c>
      <c r="S50" s="31" t="n">
        <f aca="false">S43-S49</f>
        <v>122928.600145678</v>
      </c>
      <c r="T50" s="31" t="n">
        <f aca="false">T43-T49</f>
        <v>133876.09385856</v>
      </c>
      <c r="U50" s="31" t="n">
        <f aca="false">U43-U49</f>
        <v>144741.481368596</v>
      </c>
      <c r="V50" s="31" t="n">
        <f aca="false">V43-V49</f>
        <v>151423.826371533</v>
      </c>
      <c r="W50" s="31" t="n">
        <f aca="false">W43-W49</f>
        <v>177227.267698972</v>
      </c>
      <c r="X50" s="31" t="n">
        <f aca="false">X43-X49</f>
        <v>166728.472317761</v>
      </c>
      <c r="Y50" s="31" t="n">
        <f aca="false">Y43-Y49</f>
        <v>168497.162526852</v>
      </c>
      <c r="Z50" s="31" t="n">
        <f aca="false">Z43-Z49</f>
        <v>170252.587559376</v>
      </c>
      <c r="AA50" s="31" t="n">
        <f aca="false">AA43-AA49</f>
        <v>171994.846904156</v>
      </c>
      <c r="AB50" s="31" t="n">
        <f aca="false">AB43-AB49</f>
        <v>173724.039303849</v>
      </c>
      <c r="AC50" s="31" t="n">
        <f aca="false">AC43-AC49</f>
        <v>186659.325260546</v>
      </c>
      <c r="AD50" s="31" t="n">
        <f aca="false">AD43-AD49</f>
        <v>175577.630298816</v>
      </c>
      <c r="AE50" s="31" t="n">
        <f aca="false">AE43-AE49</f>
        <v>176767.792674244</v>
      </c>
      <c r="AF50" s="31" t="n">
        <f aca="false">AF43-AF49</f>
        <v>189168.091331856</v>
      </c>
      <c r="AG50" s="31" t="n">
        <f aca="false">AG43-AG49</f>
        <v>177555.421475786</v>
      </c>
      <c r="AH50" s="31" t="n">
        <f aca="false">AH43-AH49</f>
        <v>178218.59126858</v>
      </c>
      <c r="AI50" s="31" t="n">
        <f aca="false">AI43-AI49</f>
        <v>190095.849787928</v>
      </c>
      <c r="AJ50" s="31" t="n">
        <f aca="false">AJ43-AJ49</f>
        <v>177964.062594631</v>
      </c>
      <c r="AK50" s="31" t="n">
        <f aca="false">AK43-AK49</f>
        <v>178112.008430228</v>
      </c>
    </row>
    <row r="51" customFormat="false" ht="15" hidden="false" customHeight="true" outlineLevel="0" collapsed="false">
      <c r="A51" s="25" t="s">
        <v>284</v>
      </c>
      <c r="B51" s="29" t="n">
        <f aca="false">IFERROR(B50/B43,0)</f>
        <v>0</v>
      </c>
      <c r="C51" s="29" t="n">
        <f aca="false">IFERROR(C50/C43,0)</f>
        <v>0</v>
      </c>
      <c r="D51" s="29" t="n">
        <f aca="false">IFERROR(D50/D43,0)</f>
        <v>0.436174241556295</v>
      </c>
      <c r="E51" s="29" t="n">
        <f aca="false">IFERROR(E50/E43,0)</f>
        <v>0.653410012301374</v>
      </c>
      <c r="F51" s="29" t="n">
        <f aca="false">IFERROR(F50/F43,0)</f>
        <v>0.692496706314965</v>
      </c>
      <c r="G51" s="29" t="n">
        <f aca="false">IFERROR(G50/G43,0)</f>
        <v>0.647533466042241</v>
      </c>
      <c r="H51" s="29" t="n">
        <f aca="false">IFERROR(H50/H43,0)</f>
        <v>0.717605317742424</v>
      </c>
      <c r="I51" s="29" t="n">
        <f aca="false">IFERROR(I50/I43,0)</f>
        <v>0.66022992038532</v>
      </c>
      <c r="J51" s="29" t="n">
        <f aca="false">IFERROR(J50/J43,0)</f>
        <v>0.62677455017337</v>
      </c>
      <c r="K51" s="29" t="n">
        <f aca="false">IFERROR(K50/K43,0)</f>
        <v>0.691452453898238</v>
      </c>
      <c r="L51" s="29" t="n">
        <f aca="false">IFERROR(L50/L43,0)</f>
        <v>0.640743921972994</v>
      </c>
      <c r="M51" s="29" t="n">
        <f aca="false">IFERROR(M50/M43,0)</f>
        <v>0.660518046537808</v>
      </c>
      <c r="N51" s="29" t="n">
        <f aca="false">IFERROR(N50/N43,0)</f>
        <v>0.568629381805951</v>
      </c>
      <c r="O51" s="29" t="n">
        <f aca="false">IFERROR(O50/O43,0)</f>
        <v>0.627289039500603</v>
      </c>
      <c r="P51" s="29" t="n">
        <f aca="false">IFERROR(P50/P43,0)</f>
        <v>0.670739407153473</v>
      </c>
      <c r="Q51" s="29" t="n">
        <f aca="false">IFERROR(Q50/Q43,0)</f>
        <v>0.643734080233638</v>
      </c>
      <c r="R51" s="29" t="n">
        <f aca="false">IFERROR(R50/R43,0)</f>
        <v>0.646195579005669</v>
      </c>
      <c r="S51" s="29" t="n">
        <f aca="false">IFERROR(S50/S43,0)</f>
        <v>0.600731055913216</v>
      </c>
      <c r="T51" s="29" t="n">
        <f aca="false">IFERROR(T50/T43,0)</f>
        <v>0.61708238667372</v>
      </c>
      <c r="U51" s="29" t="n">
        <f aca="false">IFERROR(U50/U43,0)</f>
        <v>0.631573008389289</v>
      </c>
      <c r="V51" s="29" t="n">
        <f aca="false">IFERROR(V50/V43,0)</f>
        <v>0.638247008880323</v>
      </c>
      <c r="W51" s="29" t="n">
        <f aca="false">IFERROR(W50/W43,0)</f>
        <v>0.669908094577386</v>
      </c>
      <c r="X51" s="29" t="n">
        <f aca="false">IFERROR(X50/X43,0)</f>
        <v>0.652748347554527</v>
      </c>
      <c r="Y51" s="29" t="n">
        <f aca="false">IFERROR(Y50/Y43,0)</f>
        <v>0.652019290221839</v>
      </c>
      <c r="Z51" s="29" t="n">
        <f aca="false">IFERROR(Z50/Z43,0)</f>
        <v>0.651312237652616</v>
      </c>
      <c r="AA51" s="29" t="n">
        <f aca="false">IFERROR(AA50/AA43,0)</f>
        <v>0.650626227570901</v>
      </c>
      <c r="AB51" s="29" t="n">
        <f aca="false">IFERROR(AB50/AB43,0)</f>
        <v>0.649960352978887</v>
      </c>
      <c r="AC51" s="29" t="n">
        <f aca="false">IFERROR(AC50/AC43,0)</f>
        <v>0.663221646458986</v>
      </c>
      <c r="AD51" s="29" t="n">
        <f aca="false">IFERROR(AD50/AD43,0)</f>
        <v>0.647109530457073</v>
      </c>
      <c r="AE51" s="29" t="n">
        <f aca="false">IFERROR(AE50/AE43,0)</f>
        <v>0.646687340910753</v>
      </c>
      <c r="AF51" s="29" t="n">
        <f aca="false">IFERROR(AF50/AF43,0)</f>
        <v>0.66005158578879</v>
      </c>
      <c r="AG51" s="29" t="n">
        <f aca="false">IFERROR(AG50/AG43,0)</f>
        <v>0.644300811819348</v>
      </c>
      <c r="AH51" s="29" t="n">
        <f aca="false">IFERROR(AH50/AH43,0)</f>
        <v>0.644079830937942</v>
      </c>
      <c r="AI51" s="29" t="n">
        <f aca="false">IFERROR(AI50/AI43,0)</f>
        <v>0.657615463209208</v>
      </c>
      <c r="AJ51" s="29" t="n">
        <f aca="false">IFERROR(AJ50/AJ43,0)</f>
        <v>0.642073310622347</v>
      </c>
      <c r="AK51" s="29" t="n">
        <f aca="false">IFERROR(AK50/AK43,0)</f>
        <v>0.642026153718991</v>
      </c>
    </row>
    <row r="52" customFormat="false" ht="15" hidden="false" customHeight="true" outlineLevel="0" collapsed="false">
      <c r="A52" s="25" t="s">
        <v>285</v>
      </c>
      <c r="B52" s="30" t="n">
        <f aca="false">Staffing!$E$15*Cases!$D$31</f>
        <v>27100</v>
      </c>
      <c r="C52" s="30" t="n">
        <f aca="false">Staffing!$E$15*Cases!$D$31</f>
        <v>27100</v>
      </c>
      <c r="D52" s="30" t="n">
        <f aca="false">Staffing!$E$15*Cases!$D$31</f>
        <v>27100</v>
      </c>
      <c r="E52" s="30" t="n">
        <f aca="false">Staffing!$E$15*Cases!$D$31</f>
        <v>27100</v>
      </c>
      <c r="F52" s="30" t="n">
        <f aca="false">Staffing!$E$15*Cases!$D$31</f>
        <v>27100</v>
      </c>
      <c r="G52" s="30" t="n">
        <f aca="false">Staffing!$E$15*Cases!$D$31</f>
        <v>27100</v>
      </c>
      <c r="H52" s="30" t="n">
        <f aca="false">Staffing!$E$15*Cases!$D$31</f>
        <v>27100</v>
      </c>
      <c r="I52" s="30" t="n">
        <f aca="false">Staffing!$E$15*Cases!$D$31</f>
        <v>27100</v>
      </c>
      <c r="J52" s="30" t="n">
        <f aca="false">Staffing!$E$15*Cases!$D$31</f>
        <v>27100</v>
      </c>
      <c r="K52" s="30" t="n">
        <f aca="false">Staffing!$E$15*Cases!$D$31</f>
        <v>27100</v>
      </c>
      <c r="L52" s="30" t="n">
        <f aca="false">Staffing!$E$15*Cases!$D$31</f>
        <v>27100</v>
      </c>
      <c r="M52" s="30" t="n">
        <f aca="false">Staffing!$E$15*Cases!$D$31</f>
        <v>27100</v>
      </c>
      <c r="N52" s="30" t="n">
        <f aca="false">Staffing!$E$15*Cases!$D$31</f>
        <v>27100</v>
      </c>
      <c r="O52" s="30" t="n">
        <f aca="false">Staffing!$E$15*Cases!$D$31</f>
        <v>27100</v>
      </c>
      <c r="P52" s="30" t="n">
        <f aca="false">Staffing!$E$15*Cases!$D$31</f>
        <v>27100</v>
      </c>
      <c r="Q52" s="30" t="n">
        <f aca="false">Staffing!$E$15*Cases!$D$31</f>
        <v>27100</v>
      </c>
      <c r="R52" s="30" t="n">
        <f aca="false">Staffing!$E$15*Cases!$D$31</f>
        <v>27100</v>
      </c>
      <c r="S52" s="30" t="n">
        <f aca="false">Staffing!$E$15*Cases!$D$31</f>
        <v>27100</v>
      </c>
      <c r="T52" s="30" t="n">
        <f aca="false">Staffing!$E$15*Cases!$D$31</f>
        <v>27100</v>
      </c>
      <c r="U52" s="30" t="n">
        <f aca="false">Staffing!$E$15*Cases!$D$31</f>
        <v>27100</v>
      </c>
      <c r="V52" s="30" t="n">
        <f aca="false">Staffing!$E$15*Cases!$D$31</f>
        <v>27100</v>
      </c>
      <c r="W52" s="30" t="n">
        <f aca="false">Staffing!$E$15*Cases!$D$31</f>
        <v>27100</v>
      </c>
      <c r="X52" s="30" t="n">
        <f aca="false">Staffing!$E$15*Cases!$D$31</f>
        <v>27100</v>
      </c>
      <c r="Y52" s="30" t="n">
        <f aca="false">Staffing!$E$15*Cases!$D$31</f>
        <v>27100</v>
      </c>
      <c r="Z52" s="30" t="n">
        <f aca="false">Staffing!$E$15*Cases!$D$31</f>
        <v>27100</v>
      </c>
      <c r="AA52" s="30" t="n">
        <f aca="false">Staffing!$E$15*Cases!$D$31</f>
        <v>27100</v>
      </c>
      <c r="AB52" s="30" t="n">
        <f aca="false">Staffing!$E$15*Cases!$D$31</f>
        <v>27100</v>
      </c>
      <c r="AC52" s="30" t="n">
        <f aca="false">Staffing!$E$15*Cases!$D$31</f>
        <v>27100</v>
      </c>
      <c r="AD52" s="30" t="n">
        <f aca="false">Staffing!$E$15*Cases!$D$31</f>
        <v>27100</v>
      </c>
      <c r="AE52" s="30" t="n">
        <f aca="false">Staffing!$E$15*Cases!$D$31</f>
        <v>27100</v>
      </c>
      <c r="AF52" s="30" t="n">
        <f aca="false">Staffing!$E$15*Cases!$D$31</f>
        <v>27100</v>
      </c>
      <c r="AG52" s="30" t="n">
        <f aca="false">Staffing!$E$15*Cases!$D$31</f>
        <v>27100</v>
      </c>
      <c r="AH52" s="30" t="n">
        <f aca="false">Staffing!$E$15*Cases!$D$31</f>
        <v>27100</v>
      </c>
      <c r="AI52" s="30" t="n">
        <f aca="false">Staffing!$E$15*Cases!$D$31</f>
        <v>27100</v>
      </c>
      <c r="AJ52" s="30" t="n">
        <f aca="false">Staffing!$E$15*Cases!$D$31</f>
        <v>27100</v>
      </c>
      <c r="AK52" s="30" t="n">
        <f aca="false">Staffing!$E$15*Cases!$D$31</f>
        <v>27100</v>
      </c>
    </row>
    <row r="53" customFormat="false" ht="15" hidden="false" customHeight="true" outlineLevel="0" collapsed="false">
      <c r="A53" s="25" t="s">
        <v>286</v>
      </c>
      <c r="B53" s="30" t="n">
        <f aca="false">Inputs!$B$17</f>
        <v>7500</v>
      </c>
      <c r="C53" s="30" t="n">
        <f aca="false">Inputs!$B$17</f>
        <v>7500</v>
      </c>
      <c r="D53" s="30" t="n">
        <f aca="false">Inputs!$B$17</f>
        <v>7500</v>
      </c>
      <c r="E53" s="30" t="n">
        <f aca="false">Inputs!$B$17</f>
        <v>7500</v>
      </c>
      <c r="F53" s="30" t="n">
        <f aca="false">Inputs!$B$17</f>
        <v>7500</v>
      </c>
      <c r="G53" s="30" t="n">
        <f aca="false">Inputs!$B$17</f>
        <v>7500</v>
      </c>
      <c r="H53" s="30" t="n">
        <f aca="false">Inputs!$B$17</f>
        <v>7500</v>
      </c>
      <c r="I53" s="30" t="n">
        <f aca="false">Inputs!$B$17</f>
        <v>7500</v>
      </c>
      <c r="J53" s="30" t="n">
        <f aca="false">Inputs!$B$17</f>
        <v>7500</v>
      </c>
      <c r="K53" s="30" t="n">
        <f aca="false">Inputs!$B$17</f>
        <v>7500</v>
      </c>
      <c r="L53" s="30" t="n">
        <f aca="false">Inputs!$B$17</f>
        <v>7500</v>
      </c>
      <c r="M53" s="30" t="n">
        <f aca="false">Inputs!$B$17</f>
        <v>7500</v>
      </c>
      <c r="N53" s="30" t="n">
        <f aca="false">Inputs!$B$17</f>
        <v>7500</v>
      </c>
      <c r="O53" s="30" t="n">
        <f aca="false">Inputs!$B$17</f>
        <v>7500</v>
      </c>
      <c r="P53" s="30" t="n">
        <f aca="false">Inputs!$B$17</f>
        <v>7500</v>
      </c>
      <c r="Q53" s="30" t="n">
        <f aca="false">Inputs!$B$17</f>
        <v>7500</v>
      </c>
      <c r="R53" s="30" t="n">
        <f aca="false">Inputs!$B$17</f>
        <v>7500</v>
      </c>
      <c r="S53" s="30" t="n">
        <f aca="false">Inputs!$B$17</f>
        <v>7500</v>
      </c>
      <c r="T53" s="30" t="n">
        <f aca="false">Inputs!$B$17</f>
        <v>7500</v>
      </c>
      <c r="U53" s="30" t="n">
        <f aca="false">Inputs!$B$17</f>
        <v>7500</v>
      </c>
      <c r="V53" s="30" t="n">
        <f aca="false">Inputs!$B$17</f>
        <v>7500</v>
      </c>
      <c r="W53" s="30" t="n">
        <f aca="false">Inputs!$B$17</f>
        <v>7500</v>
      </c>
      <c r="X53" s="30" t="n">
        <f aca="false">Inputs!$B$17</f>
        <v>7500</v>
      </c>
      <c r="Y53" s="30" t="n">
        <f aca="false">Inputs!$B$17</f>
        <v>7500</v>
      </c>
      <c r="Z53" s="30" t="n">
        <f aca="false">Inputs!$B$17</f>
        <v>7500</v>
      </c>
      <c r="AA53" s="30" t="n">
        <f aca="false">Inputs!$B$17</f>
        <v>7500</v>
      </c>
      <c r="AB53" s="30" t="n">
        <f aca="false">Inputs!$B$17</f>
        <v>7500</v>
      </c>
      <c r="AC53" s="30" t="n">
        <f aca="false">Inputs!$B$17</f>
        <v>7500</v>
      </c>
      <c r="AD53" s="30" t="n">
        <f aca="false">Inputs!$B$17</f>
        <v>7500</v>
      </c>
      <c r="AE53" s="30" t="n">
        <f aca="false">Inputs!$B$17</f>
        <v>7500</v>
      </c>
      <c r="AF53" s="30" t="n">
        <f aca="false">Inputs!$B$17</f>
        <v>7500</v>
      </c>
      <c r="AG53" s="30" t="n">
        <f aca="false">Inputs!$B$17</f>
        <v>7500</v>
      </c>
      <c r="AH53" s="30" t="n">
        <f aca="false">Inputs!$B$17</f>
        <v>7500</v>
      </c>
      <c r="AI53" s="30" t="n">
        <f aca="false">Inputs!$B$17</f>
        <v>7500</v>
      </c>
      <c r="AJ53" s="30" t="n">
        <f aca="false">Inputs!$B$17</f>
        <v>7500</v>
      </c>
      <c r="AK53" s="30" t="n">
        <f aca="false">Inputs!$B$17</f>
        <v>7500</v>
      </c>
    </row>
    <row r="54" customFormat="false" ht="15" hidden="false" customHeight="true" outlineLevel="0" collapsed="false">
      <c r="A54" s="25" t="s">
        <v>287</v>
      </c>
      <c r="B54" s="30" t="n">
        <f aca="false">Inputs!$B$18</f>
        <v>6000</v>
      </c>
      <c r="C54" s="30" t="n">
        <f aca="false">Inputs!$B$18</f>
        <v>6000</v>
      </c>
      <c r="D54" s="30" t="n">
        <f aca="false">Inputs!$B$18</f>
        <v>6000</v>
      </c>
      <c r="E54" s="30" t="n">
        <f aca="false">Inputs!$B$18</f>
        <v>6000</v>
      </c>
      <c r="F54" s="30" t="n">
        <f aca="false">Inputs!$B$18</f>
        <v>6000</v>
      </c>
      <c r="G54" s="30" t="n">
        <f aca="false">Inputs!$B$18</f>
        <v>6000</v>
      </c>
      <c r="H54" s="30" t="n">
        <f aca="false">Inputs!$B$18</f>
        <v>6000</v>
      </c>
      <c r="I54" s="30" t="n">
        <f aca="false">Inputs!$B$18</f>
        <v>6000</v>
      </c>
      <c r="J54" s="30" t="n">
        <f aca="false">Inputs!$B$18</f>
        <v>6000</v>
      </c>
      <c r="K54" s="30" t="n">
        <f aca="false">Inputs!$B$18</f>
        <v>6000</v>
      </c>
      <c r="L54" s="30" t="n">
        <f aca="false">Inputs!$B$18</f>
        <v>6000</v>
      </c>
      <c r="M54" s="30" t="n">
        <f aca="false">Inputs!$B$18</f>
        <v>6000</v>
      </c>
      <c r="N54" s="30" t="n">
        <f aca="false">Inputs!$B$18</f>
        <v>6000</v>
      </c>
      <c r="O54" s="30" t="n">
        <f aca="false">Inputs!$B$18</f>
        <v>6000</v>
      </c>
      <c r="P54" s="30" t="n">
        <f aca="false">Inputs!$B$18</f>
        <v>6000</v>
      </c>
      <c r="Q54" s="30" t="n">
        <f aca="false">Inputs!$B$18</f>
        <v>6000</v>
      </c>
      <c r="R54" s="30" t="n">
        <f aca="false">Inputs!$B$18</f>
        <v>6000</v>
      </c>
      <c r="S54" s="30" t="n">
        <f aca="false">Inputs!$B$18</f>
        <v>6000</v>
      </c>
      <c r="T54" s="30" t="n">
        <f aca="false">Inputs!$B$18</f>
        <v>6000</v>
      </c>
      <c r="U54" s="30" t="n">
        <f aca="false">Inputs!$B$18</f>
        <v>6000</v>
      </c>
      <c r="V54" s="30" t="n">
        <f aca="false">Inputs!$B$18</f>
        <v>6000</v>
      </c>
      <c r="W54" s="30" t="n">
        <f aca="false">Inputs!$B$18</f>
        <v>6000</v>
      </c>
      <c r="X54" s="30" t="n">
        <f aca="false">Inputs!$B$18</f>
        <v>6000</v>
      </c>
      <c r="Y54" s="30" t="n">
        <f aca="false">Inputs!$B$18</f>
        <v>6000</v>
      </c>
      <c r="Z54" s="30" t="n">
        <f aca="false">Inputs!$B$18</f>
        <v>6000</v>
      </c>
      <c r="AA54" s="30" t="n">
        <f aca="false">Inputs!$B$18</f>
        <v>6000</v>
      </c>
      <c r="AB54" s="30" t="n">
        <f aca="false">Inputs!$B$18</f>
        <v>6000</v>
      </c>
      <c r="AC54" s="30" t="n">
        <f aca="false">Inputs!$B$18</f>
        <v>6000</v>
      </c>
      <c r="AD54" s="30" t="n">
        <f aca="false">Inputs!$B$18</f>
        <v>6000</v>
      </c>
      <c r="AE54" s="30" t="n">
        <f aca="false">Inputs!$B$18</f>
        <v>6000</v>
      </c>
      <c r="AF54" s="30" t="n">
        <f aca="false">Inputs!$B$18</f>
        <v>6000</v>
      </c>
      <c r="AG54" s="30" t="n">
        <f aca="false">Inputs!$B$18</f>
        <v>6000</v>
      </c>
      <c r="AH54" s="30" t="n">
        <f aca="false">Inputs!$B$18</f>
        <v>6000</v>
      </c>
      <c r="AI54" s="30" t="n">
        <f aca="false">Inputs!$B$18</f>
        <v>6000</v>
      </c>
      <c r="AJ54" s="30" t="n">
        <f aca="false">Inputs!$B$18</f>
        <v>6000</v>
      </c>
      <c r="AK54" s="30" t="n">
        <f aca="false">Inputs!$B$18</f>
        <v>6000</v>
      </c>
    </row>
    <row r="55" customFormat="false" ht="15" hidden="false" customHeight="true" outlineLevel="0" collapsed="false">
      <c r="A55" s="25" t="s">
        <v>288</v>
      </c>
      <c r="B55" s="30" t="n">
        <f aca="false">Inputs!$B$19</f>
        <v>2000</v>
      </c>
      <c r="C55" s="30" t="n">
        <f aca="false">Inputs!$B$19</f>
        <v>2000</v>
      </c>
      <c r="D55" s="30" t="n">
        <f aca="false">Inputs!$B$19</f>
        <v>2000</v>
      </c>
      <c r="E55" s="30" t="n">
        <f aca="false">Inputs!$B$19</f>
        <v>2000</v>
      </c>
      <c r="F55" s="30" t="n">
        <f aca="false">Inputs!$B$19</f>
        <v>2000</v>
      </c>
      <c r="G55" s="30" t="n">
        <f aca="false">Inputs!$B$19</f>
        <v>2000</v>
      </c>
      <c r="H55" s="30" t="n">
        <f aca="false">Inputs!$B$19</f>
        <v>2000</v>
      </c>
      <c r="I55" s="30" t="n">
        <f aca="false">Inputs!$B$19</f>
        <v>2000</v>
      </c>
      <c r="J55" s="30" t="n">
        <f aca="false">Inputs!$B$19</f>
        <v>2000</v>
      </c>
      <c r="K55" s="30" t="n">
        <f aca="false">Inputs!$B$19</f>
        <v>2000</v>
      </c>
      <c r="L55" s="30" t="n">
        <f aca="false">Inputs!$B$19</f>
        <v>2000</v>
      </c>
      <c r="M55" s="30" t="n">
        <f aca="false">Inputs!$B$19</f>
        <v>2000</v>
      </c>
      <c r="N55" s="30" t="n">
        <f aca="false">Inputs!$B$19</f>
        <v>2000</v>
      </c>
      <c r="O55" s="30" t="n">
        <f aca="false">Inputs!$B$19</f>
        <v>2000</v>
      </c>
      <c r="P55" s="30" t="n">
        <f aca="false">Inputs!$B$19</f>
        <v>2000</v>
      </c>
      <c r="Q55" s="30" t="n">
        <f aca="false">Inputs!$B$19</f>
        <v>2000</v>
      </c>
      <c r="R55" s="30" t="n">
        <f aca="false">Inputs!$B$19</f>
        <v>2000</v>
      </c>
      <c r="S55" s="30" t="n">
        <f aca="false">Inputs!$B$19</f>
        <v>2000</v>
      </c>
      <c r="T55" s="30" t="n">
        <f aca="false">Inputs!$B$19</f>
        <v>2000</v>
      </c>
      <c r="U55" s="30" t="n">
        <f aca="false">Inputs!$B$19</f>
        <v>2000</v>
      </c>
      <c r="V55" s="30" t="n">
        <f aca="false">Inputs!$B$19</f>
        <v>2000</v>
      </c>
      <c r="W55" s="30" t="n">
        <f aca="false">Inputs!$B$19</f>
        <v>2000</v>
      </c>
      <c r="X55" s="30" t="n">
        <f aca="false">Inputs!$B$19</f>
        <v>2000</v>
      </c>
      <c r="Y55" s="30" t="n">
        <f aca="false">Inputs!$B$19</f>
        <v>2000</v>
      </c>
      <c r="Z55" s="30" t="n">
        <f aca="false">Inputs!$B$19</f>
        <v>2000</v>
      </c>
      <c r="AA55" s="30" t="n">
        <f aca="false">Inputs!$B$19</f>
        <v>2000</v>
      </c>
      <c r="AB55" s="30" t="n">
        <f aca="false">Inputs!$B$19</f>
        <v>2000</v>
      </c>
      <c r="AC55" s="30" t="n">
        <f aca="false">Inputs!$B$19</f>
        <v>2000</v>
      </c>
      <c r="AD55" s="30" t="n">
        <f aca="false">Inputs!$B$19</f>
        <v>2000</v>
      </c>
      <c r="AE55" s="30" t="n">
        <f aca="false">Inputs!$B$19</f>
        <v>2000</v>
      </c>
      <c r="AF55" s="30" t="n">
        <f aca="false">Inputs!$B$19</f>
        <v>2000</v>
      </c>
      <c r="AG55" s="30" t="n">
        <f aca="false">Inputs!$B$19</f>
        <v>2000</v>
      </c>
      <c r="AH55" s="30" t="n">
        <f aca="false">Inputs!$B$19</f>
        <v>2000</v>
      </c>
      <c r="AI55" s="30" t="n">
        <f aca="false">Inputs!$B$19</f>
        <v>2000</v>
      </c>
      <c r="AJ55" s="30" t="n">
        <f aca="false">Inputs!$B$19</f>
        <v>2000</v>
      </c>
      <c r="AK55" s="30" t="n">
        <f aca="false">Inputs!$B$19</f>
        <v>2000</v>
      </c>
    </row>
    <row r="56" customFormat="false" ht="15" hidden="false" customHeight="true" outlineLevel="0" collapsed="false">
      <c r="A56" s="25" t="s">
        <v>289</v>
      </c>
      <c r="B56" s="30" t="n">
        <f aca="false">B62*Cases!$D$28</f>
        <v>0</v>
      </c>
      <c r="C56" s="30" t="n">
        <f aca="false">C62*Cases!$D$28</f>
        <v>0</v>
      </c>
      <c r="D56" s="30" t="n">
        <f aca="false">D62*Cases!$D$28</f>
        <v>70.8735</v>
      </c>
      <c r="E56" s="30" t="n">
        <f aca="false">E62*Cases!$D$28</f>
        <v>139.8041475</v>
      </c>
      <c r="F56" s="30" t="n">
        <f aca="false">F62*Cases!$D$28</f>
        <v>189.79378951875</v>
      </c>
      <c r="G56" s="30" t="n">
        <f aca="false">G62*Cases!$D$28</f>
        <v>203.971759222359</v>
      </c>
      <c r="H56" s="30" t="n">
        <f aca="false">H62*Cases!$D$28</f>
        <v>250.512218170332</v>
      </c>
      <c r="I56" s="30" t="n">
        <f aca="false">I62*Cases!$D$28</f>
        <v>320.903061629855</v>
      </c>
      <c r="J56" s="30" t="n">
        <f aca="false">J62*Cases!$D$28</f>
        <v>334.097711792631</v>
      </c>
      <c r="K56" s="30" t="n">
        <f aca="false">K62*Cases!$D$28</f>
        <v>395.721647682392</v>
      </c>
      <c r="L56" s="30" t="n">
        <f aca="false">L62*Cases!$D$28</f>
        <v>449.084444496405</v>
      </c>
      <c r="M56" s="30" t="n">
        <f aca="false">M62*Cases!$D$28</f>
        <v>496.754484287682</v>
      </c>
      <c r="N56" s="30" t="n">
        <f aca="false">N62*Cases!$D$28</f>
        <v>508.630248780525</v>
      </c>
      <c r="O56" s="30" t="n">
        <f aca="false">O62*Cases!$D$28</f>
        <v>574.277720664671</v>
      </c>
      <c r="P56" s="30" t="n">
        <f aca="false">P62*Cases!$D$28</f>
        <v>644.703138319892</v>
      </c>
      <c r="Q56" s="30" t="n">
        <f aca="false">Q62*Cases!$D$28</f>
        <v>716.941262282493</v>
      </c>
      <c r="R56" s="30" t="n">
        <f aca="false">R62*Cases!$D$28</f>
        <v>817.663965802965</v>
      </c>
      <c r="S56" s="30" t="n">
        <f aca="false">S62*Cases!$D$28</f>
        <v>861.158357934443</v>
      </c>
      <c r="T56" s="30" t="n">
        <f aca="false">T62*Cases!$D$28</f>
        <v>922.750567749935</v>
      </c>
      <c r="U56" s="30" t="n">
        <f aca="false">U62*Cases!$D$28</f>
        <v>983.88083599181</v>
      </c>
      <c r="V56" s="30" t="n">
        <f aca="false">V62*Cases!$D$28</f>
        <v>1024.2478340257</v>
      </c>
      <c r="W56" s="30" t="n">
        <f aca="false">W62*Cases!$D$28</f>
        <v>1120.27299777051</v>
      </c>
      <c r="X56" s="30" t="n">
        <f aca="false">X62*Cases!$D$28</f>
        <v>1115.12672841223</v>
      </c>
      <c r="Y56" s="30" t="n">
        <f aca="false">Y62*Cases!$D$28</f>
        <v>1130.11792544914</v>
      </c>
      <c r="Z56" s="30" t="n">
        <f aca="false">Z62*Cases!$D$28</f>
        <v>1144.99668850827</v>
      </c>
      <c r="AA56" s="30" t="n">
        <f aca="false">AA62*Cases!$D$28</f>
        <v>1159.76386084446</v>
      </c>
      <c r="AB56" s="30" t="n">
        <f aca="false">AB62*Cases!$D$28</f>
        <v>1174.42027938812</v>
      </c>
      <c r="AC56" s="30" t="n">
        <f aca="false">AC62*Cases!$D$28</f>
        <v>1245.21677479271</v>
      </c>
      <c r="AD56" s="30" t="n">
        <f aca="false">AD62*Cases!$D$28</f>
        <v>1235.12992148177</v>
      </c>
      <c r="AE56" s="30" t="n">
        <f aca="false">AE62*Cases!$D$28</f>
        <v>1245.21758894565</v>
      </c>
      <c r="AF56" s="30" t="n">
        <f aca="false">AF62*Cases!$D$28</f>
        <v>1311.47959890356</v>
      </c>
      <c r="AG56" s="30" t="n">
        <f aca="false">AG62*Cases!$D$28</f>
        <v>1296.89226878679</v>
      </c>
      <c r="AH56" s="30" t="n">
        <f aca="false">AH62*Cases!$D$28</f>
        <v>1302.51321302088</v>
      </c>
      <c r="AI56" s="30" t="n">
        <f aca="false">AI62*Cases!$D$28</f>
        <v>1364.34200017323</v>
      </c>
      <c r="AJ56" s="30" t="n">
        <f aca="false">AJ62*Cases!$D$28</f>
        <v>1345.35469642193</v>
      </c>
      <c r="AK56" s="30" t="n">
        <f aca="false">AK62*Cases!$D$28</f>
        <v>1346.60866682376</v>
      </c>
    </row>
    <row r="57" customFormat="false" ht="15" hidden="false" customHeight="true" outlineLevel="0" collapsed="false">
      <c r="A57" s="25" t="s">
        <v>290</v>
      </c>
      <c r="B57" s="30" t="n">
        <f aca="false">SUM(B52:B56)</f>
        <v>42600</v>
      </c>
      <c r="C57" s="30" t="n">
        <f aca="false">SUM(C52:C56)</f>
        <v>42600</v>
      </c>
      <c r="D57" s="30" t="n">
        <f aca="false">SUM(D52:D56)</f>
        <v>42670.8735</v>
      </c>
      <c r="E57" s="30" t="n">
        <f aca="false">SUM(E52:E56)</f>
        <v>42739.8041475</v>
      </c>
      <c r="F57" s="30" t="n">
        <f aca="false">SUM(F52:F56)</f>
        <v>42789.7937895188</v>
      </c>
      <c r="G57" s="30" t="n">
        <f aca="false">SUM(G52:G56)</f>
        <v>42803.9717592224</v>
      </c>
      <c r="H57" s="30" t="n">
        <f aca="false">SUM(H52:H56)</f>
        <v>42850.5122181703</v>
      </c>
      <c r="I57" s="30" t="n">
        <f aca="false">SUM(I52:I56)</f>
        <v>42920.9030616299</v>
      </c>
      <c r="J57" s="30" t="n">
        <f aca="false">SUM(J52:J56)</f>
        <v>42934.0977117926</v>
      </c>
      <c r="K57" s="30" t="n">
        <f aca="false">SUM(K52:K56)</f>
        <v>42995.7216476824</v>
      </c>
      <c r="L57" s="30" t="n">
        <f aca="false">SUM(L52:L56)</f>
        <v>43049.0844444964</v>
      </c>
      <c r="M57" s="30" t="n">
        <f aca="false">SUM(M52:M56)</f>
        <v>43096.7544842877</v>
      </c>
      <c r="N57" s="30" t="n">
        <f aca="false">SUM(N52:N56)</f>
        <v>43108.6302487805</v>
      </c>
      <c r="O57" s="30" t="n">
        <f aca="false">SUM(O52:O56)</f>
        <v>43174.2777206647</v>
      </c>
      <c r="P57" s="30" t="n">
        <f aca="false">SUM(P52:P56)</f>
        <v>43244.7031383199</v>
      </c>
      <c r="Q57" s="30" t="n">
        <f aca="false">SUM(Q52:Q56)</f>
        <v>43316.9412622825</v>
      </c>
      <c r="R57" s="30" t="n">
        <f aca="false">SUM(R52:R56)</f>
        <v>43417.663965803</v>
      </c>
      <c r="S57" s="30" t="n">
        <f aca="false">SUM(S52:S56)</f>
        <v>43461.1583579344</v>
      </c>
      <c r="T57" s="30" t="n">
        <f aca="false">SUM(T52:T56)</f>
        <v>43522.7505677499</v>
      </c>
      <c r="U57" s="30" t="n">
        <f aca="false">SUM(U52:U56)</f>
        <v>43583.8808359918</v>
      </c>
      <c r="V57" s="30" t="n">
        <f aca="false">SUM(V52:V56)</f>
        <v>43624.2478340257</v>
      </c>
      <c r="W57" s="30" t="n">
        <f aca="false">SUM(W52:W56)</f>
        <v>43720.2729977705</v>
      </c>
      <c r="X57" s="30" t="n">
        <f aca="false">SUM(X52:X56)</f>
        <v>43715.1267284122</v>
      </c>
      <c r="Y57" s="30" t="n">
        <f aca="false">SUM(Y52:Y56)</f>
        <v>43730.1179254491</v>
      </c>
      <c r="Z57" s="30" t="n">
        <f aca="false">SUM(Z52:Z56)</f>
        <v>43744.9966885083</v>
      </c>
      <c r="AA57" s="30" t="n">
        <f aca="false">SUM(AA52:AA56)</f>
        <v>43759.7638608445</v>
      </c>
      <c r="AB57" s="30" t="n">
        <f aca="false">SUM(AB52:AB56)</f>
        <v>43774.4202793881</v>
      </c>
      <c r="AC57" s="30" t="n">
        <f aca="false">SUM(AC52:AC56)</f>
        <v>43845.2167747927</v>
      </c>
      <c r="AD57" s="30" t="n">
        <f aca="false">SUM(AD52:AD56)</f>
        <v>43835.1299214818</v>
      </c>
      <c r="AE57" s="30" t="n">
        <f aca="false">SUM(AE52:AE56)</f>
        <v>43845.2175889457</v>
      </c>
      <c r="AF57" s="30" t="n">
        <f aca="false">SUM(AF52:AF56)</f>
        <v>43911.4795989036</v>
      </c>
      <c r="AG57" s="30" t="n">
        <f aca="false">SUM(AG52:AG56)</f>
        <v>43896.8922687868</v>
      </c>
      <c r="AH57" s="30" t="n">
        <f aca="false">SUM(AH52:AH56)</f>
        <v>43902.5132130209</v>
      </c>
      <c r="AI57" s="30" t="n">
        <f aca="false">SUM(AI52:AI56)</f>
        <v>43964.3420001732</v>
      </c>
      <c r="AJ57" s="30" t="n">
        <f aca="false">SUM(AJ52:AJ56)</f>
        <v>43945.3546964219</v>
      </c>
      <c r="AK57" s="30" t="n">
        <f aca="false">SUM(AK52:AK56)</f>
        <v>43946.6086668238</v>
      </c>
    </row>
    <row r="58" customFormat="false" ht="15" hidden="false" customHeight="true" outlineLevel="0" collapsed="false">
      <c r="A58" s="23" t="s">
        <v>291</v>
      </c>
      <c r="B58" s="31" t="n">
        <f aca="false">B50-B57</f>
        <v>-59000</v>
      </c>
      <c r="C58" s="31" t="n">
        <f aca="false">C50-C57</f>
        <v>-59162</v>
      </c>
      <c r="D58" s="31" t="n">
        <f aca="false">D50-D57</f>
        <v>-29422.211765</v>
      </c>
      <c r="E58" s="31" t="n">
        <f aca="false">E50-E57</f>
        <v>-8592.054901025</v>
      </c>
      <c r="F58" s="31" t="n">
        <f aca="false">F50-F57</f>
        <v>324.190998088932</v>
      </c>
      <c r="G58" s="31" t="n">
        <f aca="false">G50-G57</f>
        <v>-5898.22156454048</v>
      </c>
      <c r="H58" s="31" t="n">
        <f aca="false">H50-H57</f>
        <v>10541.0769866667</v>
      </c>
      <c r="I58" s="31" t="n">
        <f aca="false">I50-I57</f>
        <v>15496.6445699903</v>
      </c>
      <c r="J58" s="31" t="n">
        <f aca="false">J50-J57</f>
        <v>9100.43860557168</v>
      </c>
      <c r="K58" s="31" t="n">
        <f aca="false">K50-K57</f>
        <v>28531.1138521736</v>
      </c>
      <c r="L58" s="31" t="n">
        <f aca="false">L50-L57</f>
        <v>30070.6185121854</v>
      </c>
      <c r="M58" s="31" t="n">
        <f aca="false">M50-M57</f>
        <v>38576.8943607002</v>
      </c>
      <c r="N58" s="31" t="n">
        <f aca="false">N50-N57</f>
        <v>23947.5865228512</v>
      </c>
      <c r="O58" s="31" t="n">
        <f aca="false">O50-O57</f>
        <v>44116.4698996673</v>
      </c>
      <c r="P58" s="31" t="n">
        <f aca="false">P50-P57</f>
        <v>64972.8138107862</v>
      </c>
      <c r="Q58" s="31" t="n">
        <f aca="false">Q50-Q57</f>
        <v>69843.9477486803</v>
      </c>
      <c r="R58" s="31" t="n">
        <f aca="false">R50-R57</f>
        <v>88427.4249467504</v>
      </c>
      <c r="S58" s="31" t="n">
        <f aca="false">S50-S57</f>
        <v>79467.4417877435</v>
      </c>
      <c r="T58" s="31" t="n">
        <f aca="false">T50-T57</f>
        <v>90353.3432908104</v>
      </c>
      <c r="U58" s="31" t="n">
        <f aca="false">U50-U57</f>
        <v>101157.600532604</v>
      </c>
      <c r="V58" s="31" t="n">
        <f aca="false">V50-V57</f>
        <v>107799.578537507</v>
      </c>
      <c r="W58" s="31" t="n">
        <f aca="false">W50-W57</f>
        <v>133506.994701201</v>
      </c>
      <c r="X58" s="31" t="n">
        <f aca="false">X50-X57</f>
        <v>123013.345589348</v>
      </c>
      <c r="Y58" s="31" t="n">
        <f aca="false">Y50-Y57</f>
        <v>124767.044601403</v>
      </c>
      <c r="Z58" s="31" t="n">
        <f aca="false">Z50-Z57</f>
        <v>126507.590870868</v>
      </c>
      <c r="AA58" s="31" t="n">
        <f aca="false">AA50-AA57</f>
        <v>128235.083043311</v>
      </c>
      <c r="AB58" s="31" t="n">
        <f aca="false">AB50-AB57</f>
        <v>129949.619024461</v>
      </c>
      <c r="AC58" s="31" t="n">
        <f aca="false">AC50-AC57</f>
        <v>142814.108485753</v>
      </c>
      <c r="AD58" s="31" t="n">
        <f aca="false">AD50-AD57</f>
        <v>131742.500377335</v>
      </c>
      <c r="AE58" s="31" t="n">
        <f aca="false">AE50-AE57</f>
        <v>132922.575085298</v>
      </c>
      <c r="AF58" s="31" t="n">
        <f aca="false">AF50-AF57</f>
        <v>145256.611732952</v>
      </c>
      <c r="AG58" s="31" t="n">
        <f aca="false">AG50-AG57</f>
        <v>133658.529206999</v>
      </c>
      <c r="AH58" s="31" t="n">
        <f aca="false">AH50-AH57</f>
        <v>134316.078055559</v>
      </c>
      <c r="AI58" s="31" t="n">
        <f aca="false">AI50-AI57</f>
        <v>146131.507787755</v>
      </c>
      <c r="AJ58" s="31" t="n">
        <f aca="false">AJ50-AJ57</f>
        <v>134018.707898209</v>
      </c>
      <c r="AK58" s="31" t="n">
        <f aca="false">AK50-AK57</f>
        <v>134165.399763404</v>
      </c>
    </row>
    <row r="59" customFormat="false" ht="15" hidden="false" customHeight="true" outlineLevel="0" collapsed="false">
      <c r="A59" s="25" t="s">
        <v>292</v>
      </c>
      <c r="B59" s="30" t="n">
        <f aca="false">MAX(0,B58)*Inputs!$B$15</f>
        <v>0</v>
      </c>
      <c r="C59" s="30" t="n">
        <f aca="false">MAX(0,C58)*Inputs!$B$15</f>
        <v>0</v>
      </c>
      <c r="D59" s="30" t="n">
        <f aca="false">MAX(0,D58)*Inputs!$B$15</f>
        <v>0</v>
      </c>
      <c r="E59" s="30" t="n">
        <f aca="false">MAX(0,E58)*Inputs!$B$15</f>
        <v>0</v>
      </c>
      <c r="F59" s="30" t="n">
        <f aca="false">MAX(0,F58)*Inputs!$B$15</f>
        <v>81.0477495222331</v>
      </c>
      <c r="G59" s="30" t="n">
        <f aca="false">MAX(0,G58)*Inputs!$B$15</f>
        <v>0</v>
      </c>
      <c r="H59" s="30" t="n">
        <f aca="false">MAX(0,H58)*Inputs!$B$15</f>
        <v>2635.26924666668</v>
      </c>
      <c r="I59" s="30" t="n">
        <f aca="false">MAX(0,I58)*Inputs!$B$15</f>
        <v>3874.16114249759</v>
      </c>
      <c r="J59" s="30" t="n">
        <f aca="false">MAX(0,J58)*Inputs!$B$15</f>
        <v>2275.10965139292</v>
      </c>
      <c r="K59" s="30" t="n">
        <f aca="false">MAX(0,K58)*Inputs!$B$15</f>
        <v>7132.77846304341</v>
      </c>
      <c r="L59" s="30" t="n">
        <f aca="false">MAX(0,L58)*Inputs!$B$15</f>
        <v>7517.65462804634</v>
      </c>
      <c r="M59" s="30" t="n">
        <f aca="false">MAX(0,M58)*Inputs!$B$15</f>
        <v>9644.22359017506</v>
      </c>
      <c r="N59" s="30" t="n">
        <f aca="false">MAX(0,N58)*Inputs!$B$15</f>
        <v>5986.89663071281</v>
      </c>
      <c r="O59" s="30" t="n">
        <f aca="false">MAX(0,O58)*Inputs!$B$15</f>
        <v>11029.1174749168</v>
      </c>
      <c r="P59" s="30" t="n">
        <f aca="false">MAX(0,P58)*Inputs!$B$15</f>
        <v>16243.2034526965</v>
      </c>
      <c r="Q59" s="30" t="n">
        <f aca="false">MAX(0,Q58)*Inputs!$B$15</f>
        <v>17460.9869371701</v>
      </c>
      <c r="R59" s="30" t="n">
        <f aca="false">MAX(0,R58)*Inputs!$B$15</f>
        <v>22106.8562366876</v>
      </c>
      <c r="S59" s="30" t="n">
        <f aca="false">MAX(0,S58)*Inputs!$B$15</f>
        <v>19866.8604469359</v>
      </c>
      <c r="T59" s="30" t="n">
        <f aca="false">MAX(0,T58)*Inputs!$B$15</f>
        <v>22588.3358227026</v>
      </c>
      <c r="U59" s="30" t="n">
        <f aca="false">MAX(0,U58)*Inputs!$B$15</f>
        <v>25289.4001331511</v>
      </c>
      <c r="V59" s="30" t="n">
        <f aca="false">MAX(0,V58)*Inputs!$B$15</f>
        <v>26949.8946343768</v>
      </c>
      <c r="W59" s="30" t="n">
        <f aca="false">MAX(0,W58)*Inputs!$B$15</f>
        <v>33376.7486753003</v>
      </c>
      <c r="X59" s="30" t="n">
        <f aca="false">MAX(0,X58)*Inputs!$B$15</f>
        <v>30753.3363973371</v>
      </c>
      <c r="Y59" s="30" t="n">
        <f aca="false">MAX(0,Y58)*Inputs!$B$15</f>
        <v>31191.7611503508</v>
      </c>
      <c r="Z59" s="30" t="n">
        <f aca="false">MAX(0,Z58)*Inputs!$B$15</f>
        <v>31626.8977177169</v>
      </c>
      <c r="AA59" s="30" t="n">
        <f aca="false">MAX(0,AA58)*Inputs!$B$15</f>
        <v>32058.7707608278</v>
      </c>
      <c r="AB59" s="30" t="n">
        <f aca="false">MAX(0,AB58)*Inputs!$B$15</f>
        <v>32487.4047561153</v>
      </c>
      <c r="AC59" s="30" t="n">
        <f aca="false">MAX(0,AC58)*Inputs!$B$15</f>
        <v>35703.5271214382</v>
      </c>
      <c r="AD59" s="30" t="n">
        <f aca="false">MAX(0,AD58)*Inputs!$B$15</f>
        <v>32935.6250943337</v>
      </c>
      <c r="AE59" s="30" t="n">
        <f aca="false">MAX(0,AE58)*Inputs!$B$15</f>
        <v>33230.6437713246</v>
      </c>
      <c r="AF59" s="30" t="n">
        <f aca="false">MAX(0,AF58)*Inputs!$B$15</f>
        <v>36314.1529332381</v>
      </c>
      <c r="AG59" s="30" t="n">
        <f aca="false">MAX(0,AG58)*Inputs!$B$15</f>
        <v>33414.6323017498</v>
      </c>
      <c r="AH59" s="30" t="n">
        <f aca="false">MAX(0,AH58)*Inputs!$B$15</f>
        <v>33579.0195138898</v>
      </c>
      <c r="AI59" s="30" t="n">
        <f aca="false">MAX(0,AI58)*Inputs!$B$15</f>
        <v>36532.8769469387</v>
      </c>
      <c r="AJ59" s="30" t="n">
        <f aca="false">MAX(0,AJ58)*Inputs!$B$15</f>
        <v>33504.6769745523</v>
      </c>
      <c r="AK59" s="30" t="n">
        <f aca="false">MAX(0,AK58)*Inputs!$B$15</f>
        <v>33541.349940851</v>
      </c>
    </row>
    <row r="60" customFormat="false" ht="15" hidden="false" customHeight="true" outlineLevel="0" collapsed="false">
      <c r="A60" s="25" t="s">
        <v>293</v>
      </c>
      <c r="B60" s="30" t="n">
        <f aca="false">B49+B57-B56</f>
        <v>59000</v>
      </c>
      <c r="C60" s="30" t="n">
        <f aca="false">C49+C57-C56</f>
        <v>59162</v>
      </c>
      <c r="D60" s="30" t="n">
        <f aca="false">D49+D57-D56</f>
        <v>59726.038265</v>
      </c>
      <c r="E60" s="30" t="n">
        <f aca="false">E49+E57-E56</f>
        <v>60713.080253525</v>
      </c>
      <c r="F60" s="30" t="n">
        <f aca="false">F49+F57-F56</f>
        <v>61744.7731161423</v>
      </c>
      <c r="G60" s="30" t="n">
        <f aca="false">G49+G57-G56</f>
        <v>62688.60164979</v>
      </c>
      <c r="H60" s="30" t="n">
        <f aca="false">H49+H57-H56</f>
        <v>63610.8544292294</v>
      </c>
      <c r="I60" s="30" t="n">
        <f aca="false">I49+I57-I56</f>
        <v>72663.0646943509</v>
      </c>
      <c r="J60" s="30" t="n">
        <f aca="false">J49+J57-J56</f>
        <v>73585.006041162</v>
      </c>
      <c r="K60" s="30" t="n">
        <f aca="false">K49+K57-K56</f>
        <v>74517.4940366224</v>
      </c>
      <c r="L60" s="30" t="n">
        <f aca="false">L49+L57-L56</f>
        <v>83597.1859425993</v>
      </c>
      <c r="M60" s="30" t="n">
        <f aca="false">M49+M57-M56</f>
        <v>84577.2480125485</v>
      </c>
      <c r="N60" s="30" t="n">
        <f aca="false">N49+N57-N56</f>
        <v>93469.8329844732</v>
      </c>
      <c r="O60" s="30" t="n">
        <f aca="false">O49+O57-O56</f>
        <v>94464.7965126021</v>
      </c>
      <c r="P60" s="30" t="n">
        <f aca="false">P49+P57-P56</f>
        <v>95723.1107148724</v>
      </c>
      <c r="Q60" s="30" t="n">
        <f aca="false">Q49+Q57-Q56</f>
        <v>105227.363445536</v>
      </c>
      <c r="R60" s="30" t="n">
        <f aca="false">R49+R57-R56</f>
        <v>114787.70424804</v>
      </c>
      <c r="S60" s="30" t="n">
        <f aca="false">S49+S57-S56</f>
        <v>124303.071441211</v>
      </c>
      <c r="T60" s="30" t="n">
        <f aca="false">T49+T57-T56</f>
        <v>125674.019691427</v>
      </c>
      <c r="U60" s="30" t="n">
        <f aca="false">U49+U57-U56</f>
        <v>127034.685829766</v>
      </c>
      <c r="V60" s="30" t="n">
        <f aca="false">V49+V57-V56</f>
        <v>128425.740433607</v>
      </c>
      <c r="W60" s="30" t="n">
        <f aca="false">W49+W57-W56</f>
        <v>129927.33185513</v>
      </c>
      <c r="X60" s="30" t="n">
        <f aca="false">X49+X57-X56</f>
        <v>131296.873364685</v>
      </c>
      <c r="Y60" s="30" t="n">
        <f aca="false">Y49+Y57-Y56</f>
        <v>132526.422562975</v>
      </c>
      <c r="Z60" s="30" t="n">
        <f aca="false">Z49+Z57-Z56</f>
        <v>133746.750142278</v>
      </c>
      <c r="AA60" s="30" t="n">
        <f aca="false">AA49+AA57-AA56</f>
        <v>134957.925264736</v>
      </c>
      <c r="AB60" s="30" t="n">
        <f aca="false">AB49+AB57-AB56</f>
        <v>136160.016573775</v>
      </c>
      <c r="AC60" s="30" t="n">
        <f aca="false">AC49+AC57-AC56</f>
        <v>137384.029697997</v>
      </c>
      <c r="AD60" s="30" t="n">
        <f aca="false">AD49+AD57-AD56</f>
        <v>138348.353997537</v>
      </c>
      <c r="AE60" s="30" t="n">
        <f aca="false">AE49+AE57-AE56</f>
        <v>139175.725114887</v>
      </c>
      <c r="AF60" s="30" t="n">
        <f aca="false">AF49+AF57-AF56</f>
        <v>140027.828448856</v>
      </c>
      <c r="AG60" s="30" t="n">
        <f aca="false">AG49+AG57-AG56</f>
        <v>140623.032281571</v>
      </c>
      <c r="AH60" s="30" t="n">
        <f aca="false">AH49+AH57-AH56</f>
        <v>141084.051335597</v>
      </c>
      <c r="AI60" s="30" t="n">
        <f aca="false">AI49+AI57-AI56</f>
        <v>141572.550246717</v>
      </c>
      <c r="AJ60" s="30" t="n">
        <f aca="false">AJ49+AJ57-AJ56</f>
        <v>141806.876689755</v>
      </c>
      <c r="AK60" s="30" t="n">
        <f aca="false">AK49+AK57-AK56</f>
        <v>141909.724934525</v>
      </c>
    </row>
    <row r="61" customFormat="false" ht="15" hidden="false" customHeight="true" outlineLevel="0" collapsed="false">
      <c r="A61" s="25" t="s">
        <v>294</v>
      </c>
      <c r="B61" s="30" t="n">
        <f aca="false">B30*B38*Cases!$D$26</f>
        <v>0</v>
      </c>
      <c r="C61" s="30" t="n">
        <f aca="false">C30*C38*Cases!$D$26</f>
        <v>16200</v>
      </c>
      <c r="D61" s="30" t="n">
        <f aca="false">D30*D38*Cases!$D$26</f>
        <v>24300</v>
      </c>
      <c r="E61" s="30" t="n">
        <f aca="false">E30*E38*Cases!$D$26</f>
        <v>24300</v>
      </c>
      <c r="F61" s="30" t="n">
        <f aca="false">F30*F38*Cases!$D$26</f>
        <v>16200</v>
      </c>
      <c r="G61" s="30" t="n">
        <f aca="false">G30*G38*Cases!$D$26</f>
        <v>24300</v>
      </c>
      <c r="H61" s="30" t="n">
        <f aca="false">H30*H38*Cases!$D$26</f>
        <v>24300</v>
      </c>
      <c r="I61" s="30" t="n">
        <f aca="false">I30*I38*Cases!$D$26</f>
        <v>16200</v>
      </c>
      <c r="J61" s="30" t="n">
        <f aca="false">J30*J38*Cases!$D$26</f>
        <v>24300</v>
      </c>
      <c r="K61" s="30" t="n">
        <f aca="false">K30*K38*Cases!$D$26</f>
        <v>24300</v>
      </c>
      <c r="L61" s="30" t="n">
        <f aca="false">L30*L38*Cases!$D$26</f>
        <v>24300</v>
      </c>
      <c r="M61" s="30" t="n">
        <f aca="false">M30*M38*Cases!$D$26</f>
        <v>16200</v>
      </c>
      <c r="N61" s="30" t="n">
        <f aca="false">N30*N38*Cases!$D$26</f>
        <v>24300</v>
      </c>
      <c r="O61" s="30" t="n">
        <f aca="false">O30*O38*Cases!$D$26</f>
        <v>32400</v>
      </c>
      <c r="P61" s="30" t="n">
        <f aca="false">P30*P38*Cases!$D$26</f>
        <v>32400</v>
      </c>
      <c r="Q61" s="30" t="n">
        <f aca="false">Q30*Q38*Cases!$D$26</f>
        <v>40500</v>
      </c>
      <c r="R61" s="30" t="n">
        <f aca="false">R30*R38*Cases!$D$26</f>
        <v>32400</v>
      </c>
      <c r="S61" s="30" t="n">
        <f aca="false">S30*S38*Cases!$D$26</f>
        <v>32400</v>
      </c>
      <c r="T61" s="30" t="n">
        <f aca="false">T30*T38*Cases!$D$26</f>
        <v>32400</v>
      </c>
      <c r="U61" s="30" t="n">
        <f aca="false">U30*U38*Cases!$D$26</f>
        <v>32400</v>
      </c>
      <c r="V61" s="30" t="n">
        <f aca="false">V30*V38*Cases!$D$26</f>
        <v>40500</v>
      </c>
      <c r="W61" s="30" t="n">
        <f aca="false">W30*W38*Cases!$D$26</f>
        <v>32400</v>
      </c>
      <c r="X61" s="30" t="n">
        <f aca="false">X30*X38*Cases!$D$26</f>
        <v>32400</v>
      </c>
      <c r="Y61" s="30" t="n">
        <f aca="false">Y30*Y38*Cases!$D$26</f>
        <v>32400</v>
      </c>
      <c r="Z61" s="30" t="n">
        <f aca="false">Z30*Z38*Cases!$D$26</f>
        <v>32400</v>
      </c>
      <c r="AA61" s="30" t="n">
        <f aca="false">AA30*AA38*Cases!$D$26</f>
        <v>32400</v>
      </c>
      <c r="AB61" s="30" t="n">
        <f aca="false">AB30*AB38*Cases!$D$26</f>
        <v>32400</v>
      </c>
      <c r="AC61" s="30" t="n">
        <f aca="false">AC30*AC38*Cases!$D$26</f>
        <v>24300</v>
      </c>
      <c r="AD61" s="30" t="n">
        <f aca="false">AD30*AD38*Cases!$D$26</f>
        <v>24300</v>
      </c>
      <c r="AE61" s="30" t="n">
        <f aca="false">AE30*AE38*Cases!$D$26</f>
        <v>24300</v>
      </c>
      <c r="AF61" s="30" t="n">
        <f aca="false">AF30*AF38*Cases!$D$26</f>
        <v>16200</v>
      </c>
      <c r="AG61" s="30" t="n">
        <f aca="false">AG30*AG38*Cases!$D$26</f>
        <v>16200</v>
      </c>
      <c r="AH61" s="30" t="n">
        <f aca="false">AH30*AH38*Cases!$D$26</f>
        <v>16200</v>
      </c>
      <c r="AI61" s="30" t="n">
        <f aca="false">AI30*AI38*Cases!$D$26</f>
        <v>8100</v>
      </c>
      <c r="AJ61" s="30" t="n">
        <f aca="false">AJ30*AJ38*Cases!$D$26</f>
        <v>8100</v>
      </c>
      <c r="AK61" s="30" t="n">
        <f aca="false">AK30*AK38*Cases!$D$26</f>
        <v>8100</v>
      </c>
    </row>
    <row r="62" customFormat="false" ht="15" hidden="false" customHeight="true" outlineLevel="0" collapsed="false">
      <c r="A62" s="25" t="s">
        <v>295</v>
      </c>
      <c r="B62" s="30" t="n">
        <f aca="false">SUM(B39:B40)+B42+B41*(1-Cases!$D$26)</f>
        <v>0</v>
      </c>
      <c r="C62" s="30" t="n">
        <f aca="false">SUM(C39:C40)+C42+C41*(1-Cases!$D$26)</f>
        <v>0</v>
      </c>
      <c r="D62" s="30" t="n">
        <f aca="false">SUM(D39:D40)+D42+D41*(1-Cases!$D$26)</f>
        <v>14174.7</v>
      </c>
      <c r="E62" s="30" t="n">
        <f aca="false">SUM(E39:E40)+E42+E41*(1-Cases!$D$26)</f>
        <v>27960.8295</v>
      </c>
      <c r="F62" s="30" t="n">
        <f aca="false">SUM(F39:F40)+F42+F41*(1-Cases!$D$26)</f>
        <v>37958.75790375</v>
      </c>
      <c r="G62" s="30" t="n">
        <f aca="false">SUM(G39:G40)+G42+G41*(1-Cases!$D$26)</f>
        <v>40794.3518444719</v>
      </c>
      <c r="H62" s="30" t="n">
        <f aca="false">SUM(H39:H40)+H42+H41*(1-Cases!$D$26)</f>
        <v>50102.4436340665</v>
      </c>
      <c r="I62" s="30" t="n">
        <f aca="false">SUM(I39:I40)+I42+I41*(1-Cases!$D$26)</f>
        <v>64180.612325971</v>
      </c>
      <c r="J62" s="30" t="n">
        <f aca="false">SUM(J39:J40)+J42+J41*(1-Cases!$D$26)</f>
        <v>66819.5423585263</v>
      </c>
      <c r="K62" s="30" t="n">
        <f aca="false">SUM(K39:K40)+K42+K41*(1-Cases!$D$26)</f>
        <v>79144.3295364784</v>
      </c>
      <c r="L62" s="30" t="n">
        <f aca="false">SUM(L39:L40)+L42+L41*(1-Cases!$D$26)</f>
        <v>89816.888899281</v>
      </c>
      <c r="M62" s="30" t="n">
        <f aca="false">SUM(M39:M40)+M42+M41*(1-Cases!$D$26)</f>
        <v>99350.8968575364</v>
      </c>
      <c r="N62" s="30" t="n">
        <f aca="false">SUM(N39:N40)+N42+N41*(1-Cases!$D$26)</f>
        <v>101726.049756105</v>
      </c>
      <c r="O62" s="30" t="n">
        <f aca="false">SUM(O39:O40)+O42+O41*(1-Cases!$D$26)</f>
        <v>114855.544132934</v>
      </c>
      <c r="P62" s="30" t="n">
        <f aca="false">SUM(P39:P40)+P42+P41*(1-Cases!$D$26)</f>
        <v>128940.627663978</v>
      </c>
      <c r="Q62" s="30" t="n">
        <f aca="false">SUM(Q39:Q40)+Q42+Q41*(1-Cases!$D$26)</f>
        <v>143388.252456499</v>
      </c>
      <c r="R62" s="30" t="n">
        <f aca="false">SUM(R39:R40)+R42+R41*(1-Cases!$D$26)</f>
        <v>163532.793160593</v>
      </c>
      <c r="S62" s="30" t="n">
        <f aca="false">SUM(S39:S40)+S42+S41*(1-Cases!$D$26)</f>
        <v>172231.671586889</v>
      </c>
      <c r="T62" s="30" t="n">
        <f aca="false">SUM(T39:T40)+T42+T41*(1-Cases!$D$26)</f>
        <v>184550.113549987</v>
      </c>
      <c r="U62" s="30" t="n">
        <f aca="false">SUM(U39:U40)+U42+U41*(1-Cases!$D$26)</f>
        <v>196776.167198362</v>
      </c>
      <c r="V62" s="30" t="n">
        <f aca="false">SUM(V39:V40)+V42+V41*(1-Cases!$D$26)</f>
        <v>204849.56680514</v>
      </c>
      <c r="W62" s="30" t="n">
        <f aca="false">SUM(W39:W40)+W42+W41*(1-Cases!$D$26)</f>
        <v>224054.599554102</v>
      </c>
      <c r="X62" s="30" t="n">
        <f aca="false">SUM(X39:X40)+X42+X41*(1-Cases!$D$26)</f>
        <v>223025.345682446</v>
      </c>
      <c r="Y62" s="30" t="n">
        <f aca="false">SUM(Y39:Y40)+Y42+Y41*(1-Cases!$D$26)</f>
        <v>226023.585089828</v>
      </c>
      <c r="Z62" s="30" t="n">
        <f aca="false">SUM(Z39:Z40)+Z42+Z41*(1-Cases!$D$26)</f>
        <v>228999.337701654</v>
      </c>
      <c r="AA62" s="30" t="n">
        <f aca="false">SUM(AA39:AA40)+AA42+AA41*(1-Cases!$D$26)</f>
        <v>231952.772168891</v>
      </c>
      <c r="AB62" s="30" t="n">
        <f aca="false">SUM(AB39:AB40)+AB42+AB41*(1-Cases!$D$26)</f>
        <v>234884.055877625</v>
      </c>
      <c r="AC62" s="30" t="n">
        <f aca="false">SUM(AC39:AC40)+AC42+AC41*(1-Cases!$D$26)</f>
        <v>249043.354958543</v>
      </c>
      <c r="AD62" s="30" t="n">
        <f aca="false">SUM(AD39:AD40)+AD42+AD41*(1-Cases!$D$26)</f>
        <v>247025.984296354</v>
      </c>
      <c r="AE62" s="30" t="n">
        <f aca="false">SUM(AE39:AE40)+AE42+AE41*(1-Cases!$D$26)</f>
        <v>249043.517789131</v>
      </c>
      <c r="AF62" s="30" t="n">
        <f aca="false">SUM(AF39:AF40)+AF42+AF41*(1-Cases!$D$26)</f>
        <v>262295.919780712</v>
      </c>
      <c r="AG62" s="30" t="n">
        <f aca="false">SUM(AG39:AG40)+AG42+AG41*(1-Cases!$D$26)</f>
        <v>259378.453757357</v>
      </c>
      <c r="AH62" s="30" t="n">
        <f aca="false">SUM(AH39:AH40)+AH42+AH41*(1-Cases!$D$26)</f>
        <v>260502.642604177</v>
      </c>
      <c r="AI62" s="30" t="n">
        <f aca="false">SUM(AI39:AI40)+AI42+AI41*(1-Cases!$D$26)</f>
        <v>272868.400034646</v>
      </c>
      <c r="AJ62" s="30" t="n">
        <f aca="false">SUM(AJ39:AJ40)+AJ42+AJ41*(1-Cases!$D$26)</f>
        <v>269070.939284386</v>
      </c>
      <c r="AK62" s="30" t="n">
        <f aca="false">SUM(AK39:AK40)+AK42+AK41*(1-Cases!$D$26)</f>
        <v>269321.733364753</v>
      </c>
    </row>
    <row r="63" customFormat="false" ht="15" hidden="false" customHeight="true" outlineLevel="0" collapsed="false">
      <c r="A63" s="25" t="s">
        <v>296</v>
      </c>
      <c r="B63" s="30" t="n">
        <f aca="false">IF(B5&gt;Cases!$D$27,INDEX($B62:$AK62,1,MAX(1,B5-Cases!$D$27)),0)*(1-Cases!$D$28)</f>
        <v>0</v>
      </c>
      <c r="C63" s="30" t="n">
        <f aca="false">IF(C5&gt;Cases!$D$27,INDEX($B62:$AK62,1,MAX(1,C5-Cases!$D$27)),0)*(1-Cases!$D$28)</f>
        <v>0</v>
      </c>
      <c r="D63" s="30" t="n">
        <f aca="false">IF(D5&gt;Cases!$D$27,INDEX($B62:$AK62,1,MAX(1,D5-Cases!$D$27)),0)*(1-Cases!$D$28)</f>
        <v>14103.8265</v>
      </c>
      <c r="E63" s="30" t="n">
        <f aca="false">IF(E5&gt;Cases!$D$27,INDEX($B62:$AK62,1,MAX(1,E5-Cases!$D$27)),0)*(1-Cases!$D$28)</f>
        <v>27821.0253525</v>
      </c>
      <c r="F63" s="30" t="n">
        <f aca="false">IF(F5&gt;Cases!$D$27,INDEX($B62:$AK62,1,MAX(1,F5-Cases!$D$27)),0)*(1-Cases!$D$28)</f>
        <v>37768.9641142313</v>
      </c>
      <c r="G63" s="30" t="n">
        <f aca="false">IF(G5&gt;Cases!$D$27,INDEX($B62:$AK62,1,MAX(1,G5-Cases!$D$27)),0)*(1-Cases!$D$28)</f>
        <v>40590.3800852495</v>
      </c>
      <c r="H63" s="30" t="n">
        <f aca="false">IF(H5&gt;Cases!$D$27,INDEX($B62:$AK62,1,MAX(1,H5-Cases!$D$27)),0)*(1-Cases!$D$28)</f>
        <v>49851.9314158961</v>
      </c>
      <c r="I63" s="30" t="n">
        <f aca="false">IF(I5&gt;Cases!$D$27,INDEX($B62:$AK62,1,MAX(1,I5-Cases!$D$27)),0)*(1-Cases!$D$28)</f>
        <v>63859.7092643412</v>
      </c>
      <c r="J63" s="30" t="n">
        <f aca="false">IF(J5&gt;Cases!$D$27,INDEX($B62:$AK62,1,MAX(1,J5-Cases!$D$27)),0)*(1-Cases!$D$28)</f>
        <v>66485.4446467336</v>
      </c>
      <c r="K63" s="30" t="n">
        <f aca="false">IF(K5&gt;Cases!$D$27,INDEX($B62:$AK62,1,MAX(1,K5-Cases!$D$27)),0)*(1-Cases!$D$28)</f>
        <v>78748.607888796</v>
      </c>
      <c r="L63" s="30" t="n">
        <f aca="false">IF(L5&gt;Cases!$D$27,INDEX($B62:$AK62,1,MAX(1,L5-Cases!$D$27)),0)*(1-Cases!$D$28)</f>
        <v>89367.8044547846</v>
      </c>
      <c r="M63" s="30" t="n">
        <f aca="false">IF(M5&gt;Cases!$D$27,INDEX($B62:$AK62,1,MAX(1,M5-Cases!$D$27)),0)*(1-Cases!$D$28)</f>
        <v>98854.1423732488</v>
      </c>
      <c r="N63" s="30" t="n">
        <f aca="false">IF(N5&gt;Cases!$D$27,INDEX($B62:$AK62,1,MAX(1,N5-Cases!$D$27)),0)*(1-Cases!$D$28)</f>
        <v>101217.419507324</v>
      </c>
      <c r="O63" s="30" t="n">
        <f aca="false">IF(O5&gt;Cases!$D$27,INDEX($B62:$AK62,1,MAX(1,O5-Cases!$D$27)),0)*(1-Cases!$D$28)</f>
        <v>114281.266412269</v>
      </c>
      <c r="P63" s="30" t="n">
        <f aca="false">IF(P5&gt;Cases!$D$27,INDEX($B62:$AK62,1,MAX(1,P5-Cases!$D$27)),0)*(1-Cases!$D$28)</f>
        <v>128295.924525659</v>
      </c>
      <c r="Q63" s="30" t="n">
        <f aca="false">IF(Q5&gt;Cases!$D$27,INDEX($B62:$AK62,1,MAX(1,Q5-Cases!$D$27)),0)*(1-Cases!$D$28)</f>
        <v>142671.311194216</v>
      </c>
      <c r="R63" s="30" t="n">
        <f aca="false">IF(R5&gt;Cases!$D$27,INDEX($B62:$AK62,1,MAX(1,R5-Cases!$D$27)),0)*(1-Cases!$D$28)</f>
        <v>162715.12919479</v>
      </c>
      <c r="S63" s="30" t="n">
        <f aca="false">IF(S5&gt;Cases!$D$27,INDEX($B62:$AK62,1,MAX(1,S5-Cases!$D$27)),0)*(1-Cases!$D$28)</f>
        <v>171370.513228954</v>
      </c>
      <c r="T63" s="30" t="n">
        <f aca="false">IF(T5&gt;Cases!$D$27,INDEX($B62:$AK62,1,MAX(1,T5-Cases!$D$27)),0)*(1-Cases!$D$28)</f>
        <v>183627.362982237</v>
      </c>
      <c r="U63" s="30" t="n">
        <f aca="false">IF(U5&gt;Cases!$D$27,INDEX($B62:$AK62,1,MAX(1,U5-Cases!$D$27)),0)*(1-Cases!$D$28)</f>
        <v>195792.28636237</v>
      </c>
      <c r="V63" s="30" t="n">
        <f aca="false">IF(V5&gt;Cases!$D$27,INDEX($B62:$AK62,1,MAX(1,V5-Cases!$D$27)),0)*(1-Cases!$D$28)</f>
        <v>203825.318971115</v>
      </c>
      <c r="W63" s="30" t="n">
        <f aca="false">IF(W5&gt;Cases!$D$27,INDEX($B62:$AK62,1,MAX(1,W5-Cases!$D$27)),0)*(1-Cases!$D$28)</f>
        <v>222934.326556331</v>
      </c>
      <c r="X63" s="30" t="n">
        <f aca="false">IF(X5&gt;Cases!$D$27,INDEX($B62:$AK62,1,MAX(1,X5-Cases!$D$27)),0)*(1-Cases!$D$28)</f>
        <v>221910.218954034</v>
      </c>
      <c r="Y63" s="30" t="n">
        <f aca="false">IF(Y5&gt;Cases!$D$27,INDEX($B62:$AK62,1,MAX(1,Y5-Cases!$D$27)),0)*(1-Cases!$D$28)</f>
        <v>224893.467164378</v>
      </c>
      <c r="Z63" s="30" t="n">
        <f aca="false">IF(Z5&gt;Cases!$D$27,INDEX($B62:$AK62,1,MAX(1,Z5-Cases!$D$27)),0)*(1-Cases!$D$28)</f>
        <v>227854.341013146</v>
      </c>
      <c r="AA63" s="30" t="n">
        <f aca="false">IF(AA5&gt;Cases!$D$27,INDEX($B62:$AK62,1,MAX(1,AA5-Cases!$D$27)),0)*(1-Cases!$D$28)</f>
        <v>230793.008308047</v>
      </c>
      <c r="AB63" s="30" t="n">
        <f aca="false">IF(AB5&gt;Cases!$D$27,INDEX($B62:$AK62,1,MAX(1,AB5-Cases!$D$27)),0)*(1-Cases!$D$28)</f>
        <v>233709.635598237</v>
      </c>
      <c r="AC63" s="30" t="n">
        <f aca="false">IF(AC5&gt;Cases!$D$27,INDEX($B62:$AK62,1,MAX(1,AC5-Cases!$D$27)),0)*(1-Cases!$D$28)</f>
        <v>247798.13818375</v>
      </c>
      <c r="AD63" s="30" t="n">
        <f aca="false">IF(AD5&gt;Cases!$D$27,INDEX($B62:$AK62,1,MAX(1,AD5-Cases!$D$27)),0)*(1-Cases!$D$28)</f>
        <v>245790.854374872</v>
      </c>
      <c r="AE63" s="30" t="n">
        <f aca="false">IF(AE5&gt;Cases!$D$27,INDEX($B62:$AK62,1,MAX(1,AE5-Cases!$D$27)),0)*(1-Cases!$D$28)</f>
        <v>247798.300200185</v>
      </c>
      <c r="AF63" s="30" t="n">
        <f aca="false">IF(AF5&gt;Cases!$D$27,INDEX($B62:$AK62,1,MAX(1,AF5-Cases!$D$27)),0)*(1-Cases!$D$28)</f>
        <v>260984.440181809</v>
      </c>
      <c r="AG63" s="30" t="n">
        <f aca="false">IF(AG5&gt;Cases!$D$27,INDEX($B62:$AK62,1,MAX(1,AG5-Cases!$D$27)),0)*(1-Cases!$D$28)</f>
        <v>258081.56148857</v>
      </c>
      <c r="AH63" s="30" t="n">
        <f aca="false">IF(AH5&gt;Cases!$D$27,INDEX($B62:$AK62,1,MAX(1,AH5-Cases!$D$27)),0)*(1-Cases!$D$28)</f>
        <v>259200.129391156</v>
      </c>
      <c r="AI63" s="30" t="n">
        <f aca="false">IF(AI5&gt;Cases!$D$27,INDEX($B62:$AK62,1,MAX(1,AI5-Cases!$D$27)),0)*(1-Cases!$D$28)</f>
        <v>271504.058034472</v>
      </c>
      <c r="AJ63" s="30" t="n">
        <f aca="false">IF(AJ5&gt;Cases!$D$27,INDEX($B62:$AK62,1,MAX(1,AJ5-Cases!$D$27)),0)*(1-Cases!$D$28)</f>
        <v>267725.584587964</v>
      </c>
      <c r="AK63" s="30" t="n">
        <f aca="false">IF(AK5&gt;Cases!$D$27,INDEX($B62:$AK62,1,MAX(1,AK5-Cases!$D$27)),0)*(1-Cases!$D$28)</f>
        <v>267975.124697929</v>
      </c>
    </row>
    <row r="64" customFormat="false" ht="15" hidden="false" customHeight="true" outlineLevel="0" collapsed="false">
      <c r="A64" s="23" t="s">
        <v>297</v>
      </c>
      <c r="B64" s="31" t="n">
        <f aca="false">SUM(B61:B61,B63)</f>
        <v>0</v>
      </c>
      <c r="C64" s="31" t="n">
        <f aca="false">SUM(C61:C61,C63)</f>
        <v>16200</v>
      </c>
      <c r="D64" s="31" t="n">
        <f aca="false">SUM(D61:D61,D63)</f>
        <v>38403.8265</v>
      </c>
      <c r="E64" s="31" t="n">
        <f aca="false">SUM(E61:E61,E63)</f>
        <v>52121.0253525</v>
      </c>
      <c r="F64" s="31" t="n">
        <f aca="false">SUM(F61:F61,F63)</f>
        <v>53968.9641142313</v>
      </c>
      <c r="G64" s="31" t="n">
        <f aca="false">SUM(G61:G61,G63)</f>
        <v>64890.3800852495</v>
      </c>
      <c r="H64" s="31" t="n">
        <f aca="false">SUM(H61:H61,H63)</f>
        <v>74151.9314158961</v>
      </c>
      <c r="I64" s="31" t="n">
        <f aca="false">SUM(I61:I61,I63)</f>
        <v>80059.7092643412</v>
      </c>
      <c r="J64" s="31" t="n">
        <f aca="false">SUM(J61:J61,J63)</f>
        <v>90785.4446467336</v>
      </c>
      <c r="K64" s="31" t="n">
        <f aca="false">SUM(K61:K61,K63)</f>
        <v>103048.607888796</v>
      </c>
      <c r="L64" s="31" t="n">
        <f aca="false">SUM(L61:L61,L63)</f>
        <v>113667.804454785</v>
      </c>
      <c r="M64" s="31" t="n">
        <f aca="false">SUM(M61:M61,M63)</f>
        <v>115054.142373249</v>
      </c>
      <c r="N64" s="31" t="n">
        <f aca="false">SUM(N61:N61,N63)</f>
        <v>125517.419507324</v>
      </c>
      <c r="O64" s="31" t="n">
        <f aca="false">SUM(O61:O61,O63)</f>
        <v>146681.266412269</v>
      </c>
      <c r="P64" s="31" t="n">
        <f aca="false">SUM(P61:P61,P63)</f>
        <v>160695.924525659</v>
      </c>
      <c r="Q64" s="31" t="n">
        <f aca="false">SUM(Q61:Q61,Q63)</f>
        <v>183171.311194216</v>
      </c>
      <c r="R64" s="31" t="n">
        <f aca="false">SUM(R61:R61,R63)</f>
        <v>195115.12919479</v>
      </c>
      <c r="S64" s="31" t="n">
        <f aca="false">SUM(S61:S61,S63)</f>
        <v>203770.513228954</v>
      </c>
      <c r="T64" s="31" t="n">
        <f aca="false">SUM(T61:T61,T63)</f>
        <v>216027.362982237</v>
      </c>
      <c r="U64" s="31" t="n">
        <f aca="false">SUM(U61:U61,U63)</f>
        <v>228192.28636237</v>
      </c>
      <c r="V64" s="31" t="n">
        <f aca="false">SUM(V61:V61,V63)</f>
        <v>244325.318971115</v>
      </c>
      <c r="W64" s="31" t="n">
        <f aca="false">SUM(W61:W61,W63)</f>
        <v>255334.326556331</v>
      </c>
      <c r="X64" s="31" t="n">
        <f aca="false">SUM(X61:X61,X63)</f>
        <v>254310.218954034</v>
      </c>
      <c r="Y64" s="31" t="n">
        <f aca="false">SUM(Y61:Y61,Y63)</f>
        <v>257293.467164378</v>
      </c>
      <c r="Z64" s="31" t="n">
        <f aca="false">SUM(Z61:Z61,Z63)</f>
        <v>260254.341013146</v>
      </c>
      <c r="AA64" s="31" t="n">
        <f aca="false">SUM(AA61:AA61,AA63)</f>
        <v>263193.008308047</v>
      </c>
      <c r="AB64" s="31" t="n">
        <f aca="false">SUM(AB61:AB61,AB63)</f>
        <v>266109.635598237</v>
      </c>
      <c r="AC64" s="31" t="n">
        <f aca="false">SUM(AC61:AC61,AC63)</f>
        <v>272098.13818375</v>
      </c>
      <c r="AD64" s="31" t="n">
        <f aca="false">SUM(AD61:AD61,AD63)</f>
        <v>270090.854374872</v>
      </c>
      <c r="AE64" s="31" t="n">
        <f aca="false">SUM(AE61:AE61,AE63)</f>
        <v>272098.300200185</v>
      </c>
      <c r="AF64" s="31" t="n">
        <f aca="false">SUM(AF61:AF61,AF63)</f>
        <v>277184.440181809</v>
      </c>
      <c r="AG64" s="31" t="n">
        <f aca="false">SUM(AG61:AG61,AG63)</f>
        <v>274281.56148857</v>
      </c>
      <c r="AH64" s="31" t="n">
        <f aca="false">SUM(AH61:AH61,AH63)</f>
        <v>275400.129391156</v>
      </c>
      <c r="AI64" s="31" t="n">
        <f aca="false">SUM(AI61:AI61,AI63)</f>
        <v>279604.058034472</v>
      </c>
      <c r="AJ64" s="31" t="n">
        <f aca="false">SUM(AJ61:AJ61,AJ63)</f>
        <v>275825.584587964</v>
      </c>
      <c r="AK64" s="31" t="n">
        <f aca="false">SUM(AK61:AK61,AK63)</f>
        <v>276075.124697929</v>
      </c>
    </row>
    <row r="65" customFormat="false" ht="15" hidden="false" customHeight="true" outlineLevel="0" collapsed="false">
      <c r="A65" s="25" t="s">
        <v>298</v>
      </c>
      <c r="B65" s="30" t="n">
        <f aca="false">0+B62*(1-Cases!$D$28)-B63</f>
        <v>0</v>
      </c>
      <c r="C65" s="30" t="n">
        <f aca="false">B65+C62*(1-Cases!$D$28)-C63</f>
        <v>0</v>
      </c>
      <c r="D65" s="30" t="n">
        <f aca="false">C65+D62*(1-Cases!$D$28)-D63</f>
        <v>0</v>
      </c>
      <c r="E65" s="30" t="n">
        <f aca="false">D65+E62*(1-Cases!$D$28)-E63</f>
        <v>0</v>
      </c>
      <c r="F65" s="30" t="n">
        <f aca="false">E65+F62*(1-Cases!$D$28)-F63</f>
        <v>0</v>
      </c>
      <c r="G65" s="30" t="n">
        <f aca="false">F65+G62*(1-Cases!$D$28)-G63</f>
        <v>0</v>
      </c>
      <c r="H65" s="30" t="n">
        <f aca="false">G65+H62*(1-Cases!$D$28)-H63</f>
        <v>0</v>
      </c>
      <c r="I65" s="30" t="n">
        <f aca="false">H65+I62*(1-Cases!$D$28)-I63</f>
        <v>0</v>
      </c>
      <c r="J65" s="30" t="n">
        <f aca="false">I65+J62*(1-Cases!$D$28)-J63</f>
        <v>0</v>
      </c>
      <c r="K65" s="30" t="n">
        <f aca="false">J65+K62*(1-Cases!$D$28)-K63</f>
        <v>0</v>
      </c>
      <c r="L65" s="30" t="n">
        <f aca="false">K65+L62*(1-Cases!$D$28)-L63</f>
        <v>0</v>
      </c>
      <c r="M65" s="30" t="n">
        <f aca="false">L65+M62*(1-Cases!$D$28)-M63</f>
        <v>0</v>
      </c>
      <c r="N65" s="30" t="n">
        <f aca="false">M65+N62*(1-Cases!$D$28)-N63</f>
        <v>0</v>
      </c>
      <c r="O65" s="30" t="n">
        <f aca="false">N65+O62*(1-Cases!$D$28)-O63</f>
        <v>0</v>
      </c>
      <c r="P65" s="30" t="n">
        <f aca="false">O65+P62*(1-Cases!$D$28)-P63</f>
        <v>0</v>
      </c>
      <c r="Q65" s="30" t="n">
        <f aca="false">P65+Q62*(1-Cases!$D$28)-Q63</f>
        <v>0</v>
      </c>
      <c r="R65" s="30" t="n">
        <f aca="false">Q65+R62*(1-Cases!$D$28)-R63</f>
        <v>0</v>
      </c>
      <c r="S65" s="30" t="n">
        <f aca="false">R65+S62*(1-Cases!$D$28)-S63</f>
        <v>0</v>
      </c>
      <c r="T65" s="30" t="n">
        <f aca="false">S65+T62*(1-Cases!$D$28)-T63</f>
        <v>0</v>
      </c>
      <c r="U65" s="30" t="n">
        <f aca="false">T65+U62*(1-Cases!$D$28)-U63</f>
        <v>0</v>
      </c>
      <c r="V65" s="30" t="n">
        <f aca="false">U65+V62*(1-Cases!$D$28)-V63</f>
        <v>0</v>
      </c>
      <c r="W65" s="30" t="n">
        <f aca="false">V65+W62*(1-Cases!$D$28)-W63</f>
        <v>0</v>
      </c>
      <c r="X65" s="30" t="n">
        <f aca="false">W65+X62*(1-Cases!$D$28)-X63</f>
        <v>0</v>
      </c>
      <c r="Y65" s="30" t="n">
        <f aca="false">X65+Y62*(1-Cases!$D$28)-Y63</f>
        <v>0</v>
      </c>
      <c r="Z65" s="30" t="n">
        <f aca="false">Y65+Z62*(1-Cases!$D$28)-Z63</f>
        <v>0</v>
      </c>
      <c r="AA65" s="30" t="n">
        <f aca="false">Z65+AA62*(1-Cases!$D$28)-AA63</f>
        <v>0</v>
      </c>
      <c r="AB65" s="30" t="n">
        <f aca="false">AA65+AB62*(1-Cases!$D$28)-AB63</f>
        <v>0</v>
      </c>
      <c r="AC65" s="30" t="n">
        <f aca="false">AB65+AC62*(1-Cases!$D$28)-AC63</f>
        <v>0</v>
      </c>
      <c r="AD65" s="30" t="n">
        <f aca="false">AC65+AD62*(1-Cases!$D$28)-AD63</f>
        <v>0</v>
      </c>
      <c r="AE65" s="30" t="n">
        <f aca="false">AD65+AE62*(1-Cases!$D$28)-AE63</f>
        <v>0</v>
      </c>
      <c r="AF65" s="30" t="n">
        <f aca="false">AE65+AF62*(1-Cases!$D$28)-AF63</f>
        <v>0</v>
      </c>
      <c r="AG65" s="30" t="n">
        <f aca="false">AF65+AG62*(1-Cases!$D$28)-AG63</f>
        <v>0</v>
      </c>
      <c r="AH65" s="30" t="n">
        <f aca="false">AG65+AH62*(1-Cases!$D$28)-AH63</f>
        <v>0</v>
      </c>
      <c r="AI65" s="30" t="n">
        <f aca="false">AH65+AI62*(1-Cases!$D$28)-AI63</f>
        <v>0</v>
      </c>
      <c r="AJ65" s="30" t="n">
        <f aca="false">AI65+AJ62*(1-Cases!$D$28)-AJ63</f>
        <v>0</v>
      </c>
      <c r="AK65" s="30" t="n">
        <f aca="false">AJ65+AK62*(1-Cases!$D$28)-AK63</f>
        <v>0</v>
      </c>
    </row>
    <row r="66" customFormat="false" ht="15" hidden="false" customHeight="true" outlineLevel="0" collapsed="false">
      <c r="A66" s="25" t="s">
        <v>299</v>
      </c>
      <c r="B66" s="30" t="n">
        <f aca="false">0+B61-B41*Cases!$D$26</f>
        <v>0</v>
      </c>
      <c r="C66" s="30" t="n">
        <f aca="false">B66+C61-C41*Cases!$D$26</f>
        <v>16200</v>
      </c>
      <c r="D66" s="30" t="n">
        <f aca="false">C66+D61-D41*Cases!$D$26</f>
        <v>24300</v>
      </c>
      <c r="E66" s="30" t="n">
        <f aca="false">D66+E61-E41*Cases!$D$26</f>
        <v>24300</v>
      </c>
      <c r="F66" s="30" t="n">
        <f aca="false">E66+F61-F41*Cases!$D$26</f>
        <v>16200</v>
      </c>
      <c r="G66" s="30" t="n">
        <f aca="false">F66+G61-G41*Cases!$D$26</f>
        <v>24300</v>
      </c>
      <c r="H66" s="30" t="n">
        <f aca="false">G66+H61-H41*Cases!$D$26</f>
        <v>24300</v>
      </c>
      <c r="I66" s="30" t="n">
        <f aca="false">H66+I61-I41*Cases!$D$26</f>
        <v>16200</v>
      </c>
      <c r="J66" s="30" t="n">
        <f aca="false">I66+J61-J41*Cases!$D$26</f>
        <v>24300</v>
      </c>
      <c r="K66" s="30" t="n">
        <f aca="false">J66+K61-K41*Cases!$D$26</f>
        <v>24300</v>
      </c>
      <c r="L66" s="30" t="n">
        <f aca="false">K66+L61-L41*Cases!$D$26</f>
        <v>24300</v>
      </c>
      <c r="M66" s="30" t="n">
        <f aca="false">L66+M61-M41*Cases!$D$26</f>
        <v>16200</v>
      </c>
      <c r="N66" s="30" t="n">
        <f aca="false">M66+N61-N41*Cases!$D$26</f>
        <v>24300</v>
      </c>
      <c r="O66" s="30" t="n">
        <f aca="false">N66+O61-O41*Cases!$D$26</f>
        <v>32400</v>
      </c>
      <c r="P66" s="30" t="n">
        <f aca="false">O66+P61-P41*Cases!$D$26</f>
        <v>32400</v>
      </c>
      <c r="Q66" s="30" t="n">
        <f aca="false">P66+Q61-Q41*Cases!$D$26</f>
        <v>40500</v>
      </c>
      <c r="R66" s="30" t="n">
        <f aca="false">Q66+R61-R41*Cases!$D$26</f>
        <v>32400</v>
      </c>
      <c r="S66" s="30" t="n">
        <f aca="false">R66+S61-S41*Cases!$D$26</f>
        <v>32400</v>
      </c>
      <c r="T66" s="30" t="n">
        <f aca="false">S66+T61-T41*Cases!$D$26</f>
        <v>32400</v>
      </c>
      <c r="U66" s="30" t="n">
        <f aca="false">T66+U61-U41*Cases!$D$26</f>
        <v>32400</v>
      </c>
      <c r="V66" s="30" t="n">
        <f aca="false">U66+V61-V41*Cases!$D$26</f>
        <v>40500</v>
      </c>
      <c r="W66" s="30" t="n">
        <f aca="false">V66+W61-W41*Cases!$D$26</f>
        <v>32400</v>
      </c>
      <c r="X66" s="30" t="n">
        <f aca="false">W66+X61-X41*Cases!$D$26</f>
        <v>32400</v>
      </c>
      <c r="Y66" s="30" t="n">
        <f aca="false">X66+Y61-Y41*Cases!$D$26</f>
        <v>32400</v>
      </c>
      <c r="Z66" s="30" t="n">
        <f aca="false">Y66+Z61-Z41*Cases!$D$26</f>
        <v>32400</v>
      </c>
      <c r="AA66" s="30" t="n">
        <f aca="false">Z66+AA61-AA41*Cases!$D$26</f>
        <v>32400</v>
      </c>
      <c r="AB66" s="30" t="n">
        <f aca="false">AA66+AB61-AB41*Cases!$D$26</f>
        <v>32400</v>
      </c>
      <c r="AC66" s="30" t="n">
        <f aca="false">AB66+AC61-AC41*Cases!$D$26</f>
        <v>24300</v>
      </c>
      <c r="AD66" s="30" t="n">
        <f aca="false">AC66+AD61-AD41*Cases!$D$26</f>
        <v>24300</v>
      </c>
      <c r="AE66" s="30" t="n">
        <f aca="false">AD66+AE61-AE41*Cases!$D$26</f>
        <v>24300</v>
      </c>
      <c r="AF66" s="30" t="n">
        <f aca="false">AE66+AF61-AF41*Cases!$D$26</f>
        <v>16200</v>
      </c>
      <c r="AG66" s="30" t="n">
        <f aca="false">AF66+AG61-AG41*Cases!$D$26</f>
        <v>16200</v>
      </c>
      <c r="AH66" s="30" t="n">
        <f aca="false">AG66+AH61-AH41*Cases!$D$26</f>
        <v>16200</v>
      </c>
      <c r="AI66" s="30" t="n">
        <f aca="false">AH66+AI61-AI41*Cases!$D$26</f>
        <v>8100</v>
      </c>
      <c r="AJ66" s="30" t="n">
        <f aca="false">AI66+AJ61-AJ41*Cases!$D$26</f>
        <v>8100</v>
      </c>
      <c r="AK66" s="30" t="n">
        <f aca="false">AJ66+AK61-AK41*Cases!$D$26</f>
        <v>8100</v>
      </c>
    </row>
    <row r="67" customFormat="false" ht="15" hidden="false" customHeight="true" outlineLevel="0" collapsed="false">
      <c r="A67" s="25" t="s">
        <v>300</v>
      </c>
      <c r="B67" s="30" t="n">
        <f aca="false">B64*Inputs!$B$27</f>
        <v>0</v>
      </c>
      <c r="C67" s="30" t="n">
        <f aca="false">C64*Inputs!$B$27</f>
        <v>486</v>
      </c>
      <c r="D67" s="30" t="n">
        <f aca="false">D64*Inputs!$B$27</f>
        <v>1152.114795</v>
      </c>
      <c r="E67" s="30" t="n">
        <f aca="false">E64*Inputs!$B$27</f>
        <v>1563.630760575</v>
      </c>
      <c r="F67" s="30" t="n">
        <f aca="false">F64*Inputs!$B$27</f>
        <v>1619.06892342694</v>
      </c>
      <c r="G67" s="30" t="n">
        <f aca="false">G64*Inputs!$B$27</f>
        <v>1946.71140255749</v>
      </c>
      <c r="H67" s="30" t="n">
        <f aca="false">H64*Inputs!$B$27</f>
        <v>2224.55794247688</v>
      </c>
      <c r="I67" s="30" t="n">
        <f aca="false">I64*Inputs!$B$27</f>
        <v>2401.79127793024</v>
      </c>
      <c r="J67" s="30" t="n">
        <f aca="false">J64*Inputs!$B$27</f>
        <v>2723.56333940201</v>
      </c>
      <c r="K67" s="30" t="n">
        <f aca="false">K64*Inputs!$B$27</f>
        <v>3091.45823666388</v>
      </c>
      <c r="L67" s="30" t="n">
        <f aca="false">L64*Inputs!$B$27</f>
        <v>3410.03413364354</v>
      </c>
      <c r="M67" s="30" t="n">
        <f aca="false">M64*Inputs!$B$27</f>
        <v>3451.62427119746</v>
      </c>
      <c r="N67" s="30" t="n">
        <f aca="false">N64*Inputs!$B$27</f>
        <v>3765.52258521973</v>
      </c>
      <c r="O67" s="30" t="n">
        <f aca="false">O64*Inputs!$B$27</f>
        <v>4400.43799236808</v>
      </c>
      <c r="P67" s="30" t="n">
        <f aca="false">P64*Inputs!$B$27</f>
        <v>4820.87773576976</v>
      </c>
      <c r="Q67" s="30" t="n">
        <f aca="false">Q64*Inputs!$B$27</f>
        <v>5495.13933582648</v>
      </c>
      <c r="R67" s="30" t="n">
        <f aca="false">R64*Inputs!$B$27</f>
        <v>5853.4538758437</v>
      </c>
      <c r="S67" s="30" t="n">
        <f aca="false">S64*Inputs!$B$27</f>
        <v>6113.11539686862</v>
      </c>
      <c r="T67" s="30" t="n">
        <f aca="false">T64*Inputs!$B$27</f>
        <v>6480.82088946711</v>
      </c>
      <c r="U67" s="30" t="n">
        <f aca="false">U64*Inputs!$B$27</f>
        <v>6845.76859087111</v>
      </c>
      <c r="V67" s="30" t="n">
        <f aca="false">V64*Inputs!$B$27</f>
        <v>7329.75956913344</v>
      </c>
      <c r="W67" s="30" t="n">
        <f aca="false">W64*Inputs!$B$27</f>
        <v>7660.02979668993</v>
      </c>
      <c r="X67" s="30" t="n">
        <f aca="false">X64*Inputs!$B$27</f>
        <v>7629.30656862101</v>
      </c>
      <c r="Y67" s="30" t="n">
        <f aca="false">Y64*Inputs!$B$27</f>
        <v>7718.80401493135</v>
      </c>
      <c r="Z67" s="30" t="n">
        <f aca="false">Z64*Inputs!$B$27</f>
        <v>7807.63023039437</v>
      </c>
      <c r="AA67" s="30" t="n">
        <f aca="false">AA64*Inputs!$B$27</f>
        <v>7895.79024924141</v>
      </c>
      <c r="AB67" s="30" t="n">
        <f aca="false">AB64*Inputs!$B$27</f>
        <v>7983.2890679471</v>
      </c>
      <c r="AC67" s="30" t="n">
        <f aca="false">AC64*Inputs!$B$27</f>
        <v>8162.9441455125</v>
      </c>
      <c r="AD67" s="30" t="n">
        <f aca="false">AD64*Inputs!$B$27</f>
        <v>8102.72563124615</v>
      </c>
      <c r="AE67" s="30" t="n">
        <f aca="false">AE64*Inputs!$B$27</f>
        <v>8162.94900600556</v>
      </c>
      <c r="AF67" s="30" t="n">
        <f aca="false">AF64*Inputs!$B$27</f>
        <v>8315.53320545427</v>
      </c>
      <c r="AG67" s="30" t="n">
        <f aca="false">AG64*Inputs!$B$27</f>
        <v>8228.44684465711</v>
      </c>
      <c r="AH67" s="30" t="n">
        <f aca="false">AH64*Inputs!$B$27</f>
        <v>8262.00388173468</v>
      </c>
      <c r="AI67" s="30" t="n">
        <f aca="false">AI64*Inputs!$B$27</f>
        <v>8388.12174103417</v>
      </c>
      <c r="AJ67" s="30" t="n">
        <f aca="false">AJ64*Inputs!$B$27</f>
        <v>8274.76753763891</v>
      </c>
      <c r="AK67" s="30" t="n">
        <f aca="false">AK64*Inputs!$B$27</f>
        <v>8282.25374093787</v>
      </c>
    </row>
    <row r="68" customFormat="false" ht="15" hidden="false" customHeight="true" outlineLevel="0" collapsed="false">
      <c r="A68" s="25" t="s">
        <v>301</v>
      </c>
      <c r="B68" s="30" t="n">
        <f aca="false">IF(B5&gt;Inputs!$B$28,INDEX($B67:$AK67,1,MAX(1,B5-Inputs!$B$28)),0)</f>
        <v>0</v>
      </c>
      <c r="C68" s="30" t="n">
        <f aca="false">IF(C5&gt;Inputs!$B$28,INDEX($B67:$AK67,1,MAX(1,C5-Inputs!$B$28)),0)</f>
        <v>0</v>
      </c>
      <c r="D68" s="30" t="n">
        <f aca="false">IF(D5&gt;Inputs!$B$28,INDEX($B67:$AK67,1,MAX(1,D5-Inputs!$B$28)),0)</f>
        <v>0</v>
      </c>
      <c r="E68" s="30" t="n">
        <f aca="false">IF(E5&gt;Inputs!$B$28,INDEX($B67:$AK67,1,MAX(1,E5-Inputs!$B$28)),0)</f>
        <v>0</v>
      </c>
      <c r="F68" s="30" t="n">
        <f aca="false">IF(F5&gt;Inputs!$B$28,INDEX($B67:$AK67,1,MAX(1,F5-Inputs!$B$28)),0)</f>
        <v>486</v>
      </c>
      <c r="G68" s="30" t="n">
        <f aca="false">IF(G5&gt;Inputs!$B$28,INDEX($B67:$AK67,1,MAX(1,G5-Inputs!$B$28)),0)</f>
        <v>1152.114795</v>
      </c>
      <c r="H68" s="30" t="n">
        <f aca="false">IF(H5&gt;Inputs!$B$28,INDEX($B67:$AK67,1,MAX(1,H5-Inputs!$B$28)),0)</f>
        <v>1563.630760575</v>
      </c>
      <c r="I68" s="30" t="n">
        <f aca="false">IF(I5&gt;Inputs!$B$28,INDEX($B67:$AK67,1,MAX(1,I5-Inputs!$B$28)),0)</f>
        <v>1619.06892342694</v>
      </c>
      <c r="J68" s="30" t="n">
        <f aca="false">IF(J5&gt;Inputs!$B$28,INDEX($B67:$AK67,1,MAX(1,J5-Inputs!$B$28)),0)</f>
        <v>1946.71140255749</v>
      </c>
      <c r="K68" s="30" t="n">
        <f aca="false">IF(K5&gt;Inputs!$B$28,INDEX($B67:$AK67,1,MAX(1,K5-Inputs!$B$28)),0)</f>
        <v>2224.55794247688</v>
      </c>
      <c r="L68" s="30" t="n">
        <f aca="false">IF(L5&gt;Inputs!$B$28,INDEX($B67:$AK67,1,MAX(1,L5-Inputs!$B$28)),0)</f>
        <v>2401.79127793024</v>
      </c>
      <c r="M68" s="30" t="n">
        <f aca="false">IF(M5&gt;Inputs!$B$28,INDEX($B67:$AK67,1,MAX(1,M5-Inputs!$B$28)),0)</f>
        <v>2723.56333940201</v>
      </c>
      <c r="N68" s="30" t="n">
        <f aca="false">IF(N5&gt;Inputs!$B$28,INDEX($B67:$AK67,1,MAX(1,N5-Inputs!$B$28)),0)</f>
        <v>3091.45823666388</v>
      </c>
      <c r="O68" s="30" t="n">
        <f aca="false">IF(O5&gt;Inputs!$B$28,INDEX($B67:$AK67,1,MAX(1,O5-Inputs!$B$28)),0)</f>
        <v>3410.03413364354</v>
      </c>
      <c r="P68" s="30" t="n">
        <f aca="false">IF(P5&gt;Inputs!$B$28,INDEX($B67:$AK67,1,MAX(1,P5-Inputs!$B$28)),0)</f>
        <v>3451.62427119746</v>
      </c>
      <c r="Q68" s="30" t="n">
        <f aca="false">IF(Q5&gt;Inputs!$B$28,INDEX($B67:$AK67,1,MAX(1,Q5-Inputs!$B$28)),0)</f>
        <v>3765.52258521973</v>
      </c>
      <c r="R68" s="30" t="n">
        <f aca="false">IF(R5&gt;Inputs!$B$28,INDEX($B67:$AK67,1,MAX(1,R5-Inputs!$B$28)),0)</f>
        <v>4400.43799236808</v>
      </c>
      <c r="S68" s="30" t="n">
        <f aca="false">IF(S5&gt;Inputs!$B$28,INDEX($B67:$AK67,1,MAX(1,S5-Inputs!$B$28)),0)</f>
        <v>4820.87773576976</v>
      </c>
      <c r="T68" s="30" t="n">
        <f aca="false">IF(T5&gt;Inputs!$B$28,INDEX($B67:$AK67,1,MAX(1,T5-Inputs!$B$28)),0)</f>
        <v>5495.13933582648</v>
      </c>
      <c r="U68" s="30" t="n">
        <f aca="false">IF(U5&gt;Inputs!$B$28,INDEX($B67:$AK67,1,MAX(1,U5-Inputs!$B$28)),0)</f>
        <v>5853.4538758437</v>
      </c>
      <c r="V68" s="30" t="n">
        <f aca="false">IF(V5&gt;Inputs!$B$28,INDEX($B67:$AK67,1,MAX(1,V5-Inputs!$B$28)),0)</f>
        <v>6113.11539686862</v>
      </c>
      <c r="W68" s="30" t="n">
        <f aca="false">IF(W5&gt;Inputs!$B$28,INDEX($B67:$AK67,1,MAX(1,W5-Inputs!$B$28)),0)</f>
        <v>6480.82088946711</v>
      </c>
      <c r="X68" s="30" t="n">
        <f aca="false">IF(X5&gt;Inputs!$B$28,INDEX($B67:$AK67,1,MAX(1,X5-Inputs!$B$28)),0)</f>
        <v>6845.76859087111</v>
      </c>
      <c r="Y68" s="30" t="n">
        <f aca="false">IF(Y5&gt;Inputs!$B$28,INDEX($B67:$AK67,1,MAX(1,Y5-Inputs!$B$28)),0)</f>
        <v>7329.75956913344</v>
      </c>
      <c r="Z68" s="30" t="n">
        <f aca="false">IF(Z5&gt;Inputs!$B$28,INDEX($B67:$AK67,1,MAX(1,Z5-Inputs!$B$28)),0)</f>
        <v>7660.02979668993</v>
      </c>
      <c r="AA68" s="30" t="n">
        <f aca="false">IF(AA5&gt;Inputs!$B$28,INDEX($B67:$AK67,1,MAX(1,AA5-Inputs!$B$28)),0)</f>
        <v>7629.30656862101</v>
      </c>
      <c r="AB68" s="30" t="n">
        <f aca="false">IF(AB5&gt;Inputs!$B$28,INDEX($B67:$AK67,1,MAX(1,AB5-Inputs!$B$28)),0)</f>
        <v>7718.80401493135</v>
      </c>
      <c r="AC68" s="30" t="n">
        <f aca="false">IF(AC5&gt;Inputs!$B$28,INDEX($B67:$AK67,1,MAX(1,AC5-Inputs!$B$28)),0)</f>
        <v>7807.63023039437</v>
      </c>
      <c r="AD68" s="30" t="n">
        <f aca="false">IF(AD5&gt;Inputs!$B$28,INDEX($B67:$AK67,1,MAX(1,AD5-Inputs!$B$28)),0)</f>
        <v>7895.79024924141</v>
      </c>
      <c r="AE68" s="30" t="n">
        <f aca="false">IF(AE5&gt;Inputs!$B$28,INDEX($B67:$AK67,1,MAX(1,AE5-Inputs!$B$28)),0)</f>
        <v>7983.2890679471</v>
      </c>
      <c r="AF68" s="30" t="n">
        <f aca="false">IF(AF5&gt;Inputs!$B$28,INDEX($B67:$AK67,1,MAX(1,AF5-Inputs!$B$28)),0)</f>
        <v>8162.9441455125</v>
      </c>
      <c r="AG68" s="30" t="n">
        <f aca="false">IF(AG5&gt;Inputs!$B$28,INDEX($B67:$AK67,1,MAX(1,AG5-Inputs!$B$28)),0)</f>
        <v>8102.72563124615</v>
      </c>
      <c r="AH68" s="30" t="n">
        <f aca="false">IF(AH5&gt;Inputs!$B$28,INDEX($B67:$AK67,1,MAX(1,AH5-Inputs!$B$28)),0)</f>
        <v>8162.94900600556</v>
      </c>
      <c r="AI68" s="30" t="n">
        <f aca="false">IF(AI5&gt;Inputs!$B$28,INDEX($B67:$AK67,1,MAX(1,AI5-Inputs!$B$28)),0)</f>
        <v>8315.53320545427</v>
      </c>
      <c r="AJ68" s="30" t="n">
        <f aca="false">IF(AJ5&gt;Inputs!$B$28,INDEX($B67:$AK67,1,MAX(1,AJ5-Inputs!$B$28)),0)</f>
        <v>8228.44684465711</v>
      </c>
      <c r="AK68" s="30" t="n">
        <f aca="false">IF(AK5&gt;Inputs!$B$28,INDEX($B67:$AK67,1,MAX(1,AK5-Inputs!$B$28)),0)</f>
        <v>8262.00388173468</v>
      </c>
    </row>
    <row r="69" customFormat="false" ht="15" hidden="false" customHeight="true" outlineLevel="0" collapsed="false">
      <c r="A69" s="25" t="s">
        <v>302</v>
      </c>
      <c r="B69" s="30" t="n">
        <f aca="false">0+B67-B68</f>
        <v>0</v>
      </c>
      <c r="C69" s="30" t="n">
        <f aca="false">B69+C67-C68</f>
        <v>486</v>
      </c>
      <c r="D69" s="30" t="n">
        <f aca="false">C69+D67-D68</f>
        <v>1638.114795</v>
      </c>
      <c r="E69" s="30" t="n">
        <f aca="false">D69+E67-E68</f>
        <v>3201.745555575</v>
      </c>
      <c r="F69" s="30" t="n">
        <f aca="false">E69+F67-F68</f>
        <v>4334.81447900194</v>
      </c>
      <c r="G69" s="30" t="n">
        <f aca="false">F69+G67-G68</f>
        <v>5129.41108655942</v>
      </c>
      <c r="H69" s="30" t="n">
        <f aca="false">G69+H67-H68</f>
        <v>5790.33826846131</v>
      </c>
      <c r="I69" s="30" t="n">
        <f aca="false">H69+I67-I68</f>
        <v>6573.06062296461</v>
      </c>
      <c r="J69" s="30" t="n">
        <f aca="false">I69+J67-J68</f>
        <v>7349.91255980913</v>
      </c>
      <c r="K69" s="30" t="n">
        <f aca="false">J69+K67-K68</f>
        <v>8216.81285399613</v>
      </c>
      <c r="L69" s="30" t="n">
        <f aca="false">K69+L67-L68</f>
        <v>9225.05570970943</v>
      </c>
      <c r="M69" s="30" t="n">
        <f aca="false">L69+M67-M68</f>
        <v>9953.11664150489</v>
      </c>
      <c r="N69" s="30" t="n">
        <f aca="false">M69+N67-N68</f>
        <v>10627.1809900607</v>
      </c>
      <c r="O69" s="30" t="n">
        <f aca="false">N69+O67-O68</f>
        <v>11617.5848487853</v>
      </c>
      <c r="P69" s="30" t="n">
        <f aca="false">O69+P67-P68</f>
        <v>12986.8383133576</v>
      </c>
      <c r="Q69" s="30" t="n">
        <f aca="false">P69+Q67-Q68</f>
        <v>14716.4550639643</v>
      </c>
      <c r="R69" s="30" t="n">
        <f aca="false">Q69+R67-R68</f>
        <v>16169.47094744</v>
      </c>
      <c r="S69" s="30" t="n">
        <f aca="false">R69+S67-S68</f>
        <v>17461.7086085388</v>
      </c>
      <c r="T69" s="30" t="n">
        <f aca="false">S69+T67-T68</f>
        <v>18447.3901621794</v>
      </c>
      <c r="U69" s="30" t="n">
        <f aca="false">T69+U67-U68</f>
        <v>19439.7048772068</v>
      </c>
      <c r="V69" s="30" t="n">
        <f aca="false">U69+V67-V68</f>
        <v>20656.3490494717</v>
      </c>
      <c r="W69" s="30" t="n">
        <f aca="false">V69+W67-W68</f>
        <v>21835.5579566945</v>
      </c>
      <c r="X69" s="30" t="n">
        <f aca="false">W69+X67-X68</f>
        <v>22619.0959344444</v>
      </c>
      <c r="Y69" s="30" t="n">
        <f aca="false">X69+Y67-Y68</f>
        <v>23008.1403802423</v>
      </c>
      <c r="Z69" s="30" t="n">
        <f aca="false">Y69+Z67-Z68</f>
        <v>23155.7408139467</v>
      </c>
      <c r="AA69" s="30" t="n">
        <f aca="false">Z69+AA67-AA68</f>
        <v>23422.2244945671</v>
      </c>
      <c r="AB69" s="30" t="n">
        <f aca="false">AA69+AB67-AB68</f>
        <v>23686.7095475829</v>
      </c>
      <c r="AC69" s="30" t="n">
        <f aca="false">AB69+AC67-AC68</f>
        <v>24042.023462701</v>
      </c>
      <c r="AD69" s="30" t="n">
        <f aca="false">AC69+AD67-AD68</f>
        <v>24248.9588447058</v>
      </c>
      <c r="AE69" s="30" t="n">
        <f aca="false">AD69+AE67-AE68</f>
        <v>24428.6187827642</v>
      </c>
      <c r="AF69" s="30" t="n">
        <f aca="false">AE69+AF67-AF68</f>
        <v>24581.207842706</v>
      </c>
      <c r="AG69" s="30" t="n">
        <f aca="false">AF69+AG67-AG68</f>
        <v>24706.9290561169</v>
      </c>
      <c r="AH69" s="30" t="n">
        <f aca="false">AG69+AH67-AH68</f>
        <v>24805.9839318461</v>
      </c>
      <c r="AI69" s="30" t="n">
        <f aca="false">AH69+AI67-AI68</f>
        <v>24878.572467426</v>
      </c>
      <c r="AJ69" s="30" t="n">
        <f aca="false">AI69+AJ67-AJ68</f>
        <v>24924.8931604078</v>
      </c>
      <c r="AK69" s="30" t="n">
        <f aca="false">AJ69+AK67-AK68</f>
        <v>24945.143019611</v>
      </c>
    </row>
    <row r="70" customFormat="false" ht="15" hidden="false" customHeight="true" outlineLevel="0" collapsed="false">
      <c r="A70" s="25" t="s">
        <v>303</v>
      </c>
      <c r="B70" s="30" t="n">
        <f aca="false">IF(B5=1,Inputs!$B$13,0)+B26*Inputs!$B$14</f>
        <v>15000</v>
      </c>
      <c r="C70" s="30" t="n">
        <f aca="false">IF(C5=1,Inputs!$B$13,0)+C26*Inputs!$B$14</f>
        <v>0</v>
      </c>
      <c r="D70" s="30" t="n">
        <f aca="false">IF(D5=1,Inputs!$B$13,0)+D26*Inputs!$B$14</f>
        <v>0</v>
      </c>
      <c r="E70" s="30" t="n">
        <f aca="false">IF(E5=1,Inputs!$B$13,0)+E26*Inputs!$B$14</f>
        <v>0</v>
      </c>
      <c r="F70" s="30" t="n">
        <f aca="false">IF(F5=1,Inputs!$B$13,0)+F26*Inputs!$B$14</f>
        <v>0</v>
      </c>
      <c r="G70" s="30" t="n">
        <f aca="false">IF(G5=1,Inputs!$B$13,0)+G26*Inputs!$B$14</f>
        <v>0</v>
      </c>
      <c r="H70" s="30" t="n">
        <f aca="false">IF(H5=1,Inputs!$B$13,0)+H26*Inputs!$B$14</f>
        <v>0</v>
      </c>
      <c r="I70" s="30" t="n">
        <f aca="false">IF(I5=1,Inputs!$B$13,0)+I26*Inputs!$B$14</f>
        <v>2000</v>
      </c>
      <c r="J70" s="30" t="n">
        <f aca="false">IF(J5=1,Inputs!$B$13,0)+J26*Inputs!$B$14</f>
        <v>0</v>
      </c>
      <c r="K70" s="30" t="n">
        <f aca="false">IF(K5=1,Inputs!$B$13,0)+K26*Inputs!$B$14</f>
        <v>0</v>
      </c>
      <c r="L70" s="30" t="n">
        <f aca="false">IF(L5=1,Inputs!$B$13,0)+L26*Inputs!$B$14</f>
        <v>2000</v>
      </c>
      <c r="M70" s="30" t="n">
        <f aca="false">IF(M5=1,Inputs!$B$13,0)+M26*Inputs!$B$14</f>
        <v>0</v>
      </c>
      <c r="N70" s="30" t="n">
        <f aca="false">IF(N5=1,Inputs!$B$13,0)+N26*Inputs!$B$14</f>
        <v>2000</v>
      </c>
      <c r="O70" s="30" t="n">
        <f aca="false">IF(O5=1,Inputs!$B$13,0)+O26*Inputs!$B$14</f>
        <v>0</v>
      </c>
      <c r="P70" s="30" t="n">
        <f aca="false">IF(P5=1,Inputs!$B$13,0)+P26*Inputs!$B$14</f>
        <v>0</v>
      </c>
      <c r="Q70" s="30" t="n">
        <f aca="false">IF(Q5=1,Inputs!$B$13,0)+Q26*Inputs!$B$14</f>
        <v>2000</v>
      </c>
      <c r="R70" s="30" t="n">
        <f aca="false">IF(R5=1,Inputs!$B$13,0)+R26*Inputs!$B$14</f>
        <v>2000</v>
      </c>
      <c r="S70" s="30" t="n">
        <f aca="false">IF(S5=1,Inputs!$B$13,0)+S26*Inputs!$B$14</f>
        <v>2000</v>
      </c>
      <c r="T70" s="30" t="n">
        <f aca="false">IF(T5=1,Inputs!$B$13,0)+T26*Inputs!$B$14</f>
        <v>0</v>
      </c>
      <c r="U70" s="30" t="n">
        <f aca="false">IF(U5=1,Inputs!$B$13,0)+U26*Inputs!$B$14</f>
        <v>0</v>
      </c>
      <c r="V70" s="30" t="n">
        <f aca="false">IF(V5=1,Inputs!$B$13,0)+V26*Inputs!$B$14</f>
        <v>0</v>
      </c>
      <c r="W70" s="30" t="n">
        <f aca="false">IF(W5=1,Inputs!$B$13,0)+W26*Inputs!$B$14</f>
        <v>0</v>
      </c>
      <c r="X70" s="30" t="n">
        <f aca="false">IF(X5=1,Inputs!$B$13,0)+X26*Inputs!$B$14</f>
        <v>0</v>
      </c>
      <c r="Y70" s="30" t="n">
        <f aca="false">IF(Y5=1,Inputs!$B$13,0)+Y26*Inputs!$B$14</f>
        <v>0</v>
      </c>
      <c r="Z70" s="30" t="n">
        <f aca="false">IF(Z5=1,Inputs!$B$13,0)+Z26*Inputs!$B$14</f>
        <v>0</v>
      </c>
      <c r="AA70" s="30" t="n">
        <f aca="false">IF(AA5=1,Inputs!$B$13,0)+AA26*Inputs!$B$14</f>
        <v>0</v>
      </c>
      <c r="AB70" s="30" t="n">
        <f aca="false">IF(AB5=1,Inputs!$B$13,0)+AB26*Inputs!$B$14</f>
        <v>0</v>
      </c>
      <c r="AC70" s="30" t="n">
        <f aca="false">IF(AC5=1,Inputs!$B$13,0)+AC26*Inputs!$B$14</f>
        <v>0</v>
      </c>
      <c r="AD70" s="30" t="n">
        <f aca="false">IF(AD5=1,Inputs!$B$13,0)+AD26*Inputs!$B$14</f>
        <v>0</v>
      </c>
      <c r="AE70" s="30" t="n">
        <f aca="false">IF(AE5=1,Inputs!$B$13,0)+AE26*Inputs!$B$14</f>
        <v>0</v>
      </c>
      <c r="AF70" s="30" t="n">
        <f aca="false">IF(AF5=1,Inputs!$B$13,0)+AF26*Inputs!$B$14</f>
        <v>0</v>
      </c>
      <c r="AG70" s="30" t="n">
        <f aca="false">IF(AG5=1,Inputs!$B$13,0)+AG26*Inputs!$B$14</f>
        <v>0</v>
      </c>
      <c r="AH70" s="30" t="n">
        <f aca="false">IF(AH5=1,Inputs!$B$13,0)+AH26*Inputs!$B$14</f>
        <v>0</v>
      </c>
      <c r="AI70" s="30" t="n">
        <f aca="false">IF(AI5=1,Inputs!$B$13,0)+AI26*Inputs!$B$14</f>
        <v>0</v>
      </c>
      <c r="AJ70" s="30" t="n">
        <f aca="false">IF(AJ5=1,Inputs!$B$13,0)+AJ26*Inputs!$B$14</f>
        <v>0</v>
      </c>
      <c r="AK70" s="30" t="n">
        <f aca="false">IF(AK5=1,Inputs!$B$13,0)+AK26*Inputs!$B$14</f>
        <v>0</v>
      </c>
    </row>
    <row r="71" customFormat="false" ht="15" hidden="false" customHeight="true" outlineLevel="0" collapsed="false">
      <c r="A71" s="25" t="s">
        <v>304</v>
      </c>
      <c r="B71" s="30" t="n">
        <f aca="false">IF(B5=1,Inputs!$B$7,0)</f>
        <v>0</v>
      </c>
      <c r="C71" s="30" t="n">
        <f aca="false">IF(C5=1,Inputs!$B$7,0)</f>
        <v>0</v>
      </c>
      <c r="D71" s="30" t="n">
        <f aca="false">IF(D5=1,Inputs!$B$7,0)</f>
        <v>0</v>
      </c>
      <c r="E71" s="30" t="n">
        <f aca="false">IF(E5=1,Inputs!$B$7,0)</f>
        <v>0</v>
      </c>
      <c r="F71" s="30" t="n">
        <f aca="false">IF(F5=1,Inputs!$B$7,0)</f>
        <v>0</v>
      </c>
      <c r="G71" s="30" t="n">
        <f aca="false">IF(G5=1,Inputs!$B$7,0)</f>
        <v>0</v>
      </c>
      <c r="H71" s="30" t="n">
        <f aca="false">IF(H5=1,Inputs!$B$7,0)</f>
        <v>0</v>
      </c>
      <c r="I71" s="30" t="n">
        <f aca="false">IF(I5=1,Inputs!$B$7,0)</f>
        <v>0</v>
      </c>
      <c r="J71" s="30" t="n">
        <f aca="false">IF(J5=1,Inputs!$B$7,0)</f>
        <v>0</v>
      </c>
      <c r="K71" s="30" t="n">
        <f aca="false">IF(K5=1,Inputs!$B$7,0)</f>
        <v>0</v>
      </c>
      <c r="L71" s="30" t="n">
        <f aca="false">IF(L5=1,Inputs!$B$7,0)</f>
        <v>0</v>
      </c>
      <c r="M71" s="30" t="n">
        <f aca="false">IF(M5=1,Inputs!$B$7,0)</f>
        <v>0</v>
      </c>
      <c r="N71" s="30" t="n">
        <f aca="false">IF(N5=1,Inputs!$B$7,0)</f>
        <v>0</v>
      </c>
      <c r="O71" s="30" t="n">
        <f aca="false">IF(O5=1,Inputs!$B$7,0)</f>
        <v>0</v>
      </c>
      <c r="P71" s="30" t="n">
        <f aca="false">IF(P5=1,Inputs!$B$7,0)</f>
        <v>0</v>
      </c>
      <c r="Q71" s="30" t="n">
        <f aca="false">IF(Q5=1,Inputs!$B$7,0)</f>
        <v>0</v>
      </c>
      <c r="R71" s="30" t="n">
        <f aca="false">IF(R5=1,Inputs!$B$7,0)</f>
        <v>0</v>
      </c>
      <c r="S71" s="30" t="n">
        <f aca="false">IF(S5=1,Inputs!$B$7,0)</f>
        <v>0</v>
      </c>
      <c r="T71" s="30" t="n">
        <f aca="false">IF(T5=1,Inputs!$B$7,0)</f>
        <v>0</v>
      </c>
      <c r="U71" s="30" t="n">
        <f aca="false">IF(U5=1,Inputs!$B$7,0)</f>
        <v>0</v>
      </c>
      <c r="V71" s="30" t="n">
        <f aca="false">IF(V5=1,Inputs!$B$7,0)</f>
        <v>0</v>
      </c>
      <c r="W71" s="30" t="n">
        <f aca="false">IF(W5=1,Inputs!$B$7,0)</f>
        <v>0</v>
      </c>
      <c r="X71" s="30" t="n">
        <f aca="false">IF(X5=1,Inputs!$B$7,0)</f>
        <v>0</v>
      </c>
      <c r="Y71" s="30" t="n">
        <f aca="false">IF(Y5=1,Inputs!$B$7,0)</f>
        <v>0</v>
      </c>
      <c r="Z71" s="30" t="n">
        <f aca="false">IF(Z5=1,Inputs!$B$7,0)</f>
        <v>0</v>
      </c>
      <c r="AA71" s="30" t="n">
        <f aca="false">IF(AA5=1,Inputs!$B$7,0)</f>
        <v>0</v>
      </c>
      <c r="AB71" s="30" t="n">
        <f aca="false">IF(AB5=1,Inputs!$B$7,0)</f>
        <v>0</v>
      </c>
      <c r="AC71" s="30" t="n">
        <f aca="false">IF(AC5=1,Inputs!$B$7,0)</f>
        <v>0</v>
      </c>
      <c r="AD71" s="30" t="n">
        <f aca="false">IF(AD5=1,Inputs!$B$7,0)</f>
        <v>0</v>
      </c>
      <c r="AE71" s="30" t="n">
        <f aca="false">IF(AE5=1,Inputs!$B$7,0)</f>
        <v>0</v>
      </c>
      <c r="AF71" s="30" t="n">
        <f aca="false">IF(AF5=1,Inputs!$B$7,0)</f>
        <v>0</v>
      </c>
      <c r="AG71" s="30" t="n">
        <f aca="false">IF(AG5=1,Inputs!$B$7,0)</f>
        <v>0</v>
      </c>
      <c r="AH71" s="30" t="n">
        <f aca="false">IF(AH5=1,Inputs!$B$7,0)</f>
        <v>0</v>
      </c>
      <c r="AI71" s="30" t="n">
        <f aca="false">IF(AI5=1,Inputs!$B$7,0)</f>
        <v>0</v>
      </c>
      <c r="AJ71" s="30" t="n">
        <f aca="false">IF(AJ5=1,Inputs!$B$7,0)</f>
        <v>0</v>
      </c>
      <c r="AK71" s="30" t="n">
        <f aca="false">IF(AK5=1,Inputs!$B$7,0)</f>
        <v>0</v>
      </c>
    </row>
    <row r="72" customFormat="false" ht="15" hidden="false" customHeight="true" outlineLevel="0" collapsed="false">
      <c r="A72" s="23" t="s">
        <v>305</v>
      </c>
      <c r="B72" s="31" t="n">
        <f aca="false">B64-B60-B59-B70-B71-B67+B68</f>
        <v>-74000</v>
      </c>
      <c r="C72" s="31" t="n">
        <f aca="false">C64-C60-C59-C70-C71-C67+C68</f>
        <v>-43448</v>
      </c>
      <c r="D72" s="31" t="n">
        <f aca="false">D64-D60-D59-D70-D71-D67+D68</f>
        <v>-22474.32656</v>
      </c>
      <c r="E72" s="31" t="n">
        <f aca="false">E64-E60-E59-E70-E71-E67+E68</f>
        <v>-10155.6856616</v>
      </c>
      <c r="F72" s="31" t="n">
        <f aca="false">F64-F60-F59-F70-F71-F67+F68</f>
        <v>-8989.92567486024</v>
      </c>
      <c r="G72" s="31" t="n">
        <f aca="false">G64-G60-G59-G70-G71-G67+G68</f>
        <v>1407.18182790202</v>
      </c>
      <c r="H72" s="31" t="n">
        <f aca="false">H64-H60-H59-H70-H71-H67+H68</f>
        <v>7244.88055809814</v>
      </c>
      <c r="I72" s="31" t="n">
        <f aca="false">I64-I60-I59-I70-I71-I67+I68</f>
        <v>739.761072989458</v>
      </c>
      <c r="J72" s="31" t="n">
        <f aca="false">J64-J60-J59-J70-J71-J67+J68</f>
        <v>14148.4770173342</v>
      </c>
      <c r="K72" s="31" t="n">
        <f aca="false">K64-K60-K59-K70-K71-K67+K68</f>
        <v>20531.4350949432</v>
      </c>
      <c r="L72" s="31" t="n">
        <f aca="false">L64-L60-L59-L70-L71-L67+L68</f>
        <v>19544.7210284257</v>
      </c>
      <c r="M72" s="31" t="n">
        <f aca="false">M64-M60-M59-M70-M71-M67+M68</f>
        <v>20104.6098387297</v>
      </c>
      <c r="N72" s="31" t="n">
        <f aca="false">N64-N60-N59-N70-N71-N67+N68</f>
        <v>23386.6255435826</v>
      </c>
      <c r="O72" s="31" t="n">
        <f aca="false">O64-O60-O59-O70-O71-O67+O68</f>
        <v>40196.948566026</v>
      </c>
      <c r="P72" s="31" t="n">
        <f aca="false">P64-P60-P59-P70-P71-P67+P68</f>
        <v>47360.3568935174</v>
      </c>
      <c r="Q72" s="31" t="n">
        <f aca="false">Q64-Q60-Q59-Q70-Q71-Q67+Q68</f>
        <v>56753.3440609035</v>
      </c>
      <c r="R72" s="31" t="n">
        <f aca="false">R64-R60-R59-R70-R71-R67+R68</f>
        <v>54767.5528265872</v>
      </c>
      <c r="S72" s="31" t="n">
        <f aca="false">S64-S60-S59-S70-S71-S67+S68</f>
        <v>56308.3436797088</v>
      </c>
      <c r="T72" s="31" t="n">
        <f aca="false">T64-T60-T59-T70-T71-T67+T68</f>
        <v>66779.3259144672</v>
      </c>
      <c r="U72" s="31" t="n">
        <f aca="false">U64-U60-U59-U70-U71-U67+U68</f>
        <v>74875.8856844259</v>
      </c>
      <c r="V72" s="31" t="n">
        <f aca="false">V64-V60-V59-V70-V71-V67+V68</f>
        <v>87733.0397308657</v>
      </c>
      <c r="W72" s="31" t="n">
        <f aca="false">W64-W60-W59-W70-W71-W67+W68</f>
        <v>90851.0371186779</v>
      </c>
      <c r="X72" s="31" t="n">
        <f aca="false">X64-X60-X59-X70-X71-X67+X68</f>
        <v>91476.4712142613</v>
      </c>
      <c r="Y72" s="31" t="n">
        <f aca="false">Y64-Y60-Y59-Y70-Y71-Y67+Y68</f>
        <v>93186.2390052545</v>
      </c>
      <c r="Z72" s="31" t="n">
        <f aca="false">Z64-Z60-Z59-Z70-Z71-Z67+Z68</f>
        <v>94733.0927194463</v>
      </c>
      <c r="AA72" s="31" t="n">
        <f aca="false">AA64-AA60-AA59-AA70-AA71-AA67+AA68</f>
        <v>95909.8286018629</v>
      </c>
      <c r="AB72" s="31" t="n">
        <f aca="false">AB64-AB60-AB59-AB70-AB71-AB67+AB68</f>
        <v>97197.7292153303</v>
      </c>
      <c r="AC72" s="31" t="n">
        <f aca="false">AC64-AC60-AC59-AC70-AC71-AC67+AC68</f>
        <v>98655.2674491965</v>
      </c>
      <c r="AD72" s="31" t="n">
        <f aca="false">AD64-AD60-AD59-AD70-AD71-AD67+AD68</f>
        <v>98599.9399009963</v>
      </c>
      <c r="AE72" s="31" t="n">
        <f aca="false">AE64-AE60-AE59-AE70-AE71-AE67+AE68</f>
        <v>99512.2713759153</v>
      </c>
      <c r="AF72" s="31" t="n">
        <f aca="false">AF64-AF60-AF59-AF70-AF71-AF67+AF68</f>
        <v>100689.869739773</v>
      </c>
      <c r="AG72" s="31" t="n">
        <f aca="false">AG64-AG60-AG59-AG70-AG71-AG67+AG68</f>
        <v>100118.175691838</v>
      </c>
      <c r="AH72" s="31" t="n">
        <f aca="false">AH64-AH60-AH59-AH70-AH71-AH67+AH68</f>
        <v>100638.00366594</v>
      </c>
      <c r="AI72" s="31" t="n">
        <f aca="false">AI64-AI60-AI59-AI70-AI71-AI67+AI68</f>
        <v>101426.042305236</v>
      </c>
      <c r="AJ72" s="31" t="n">
        <f aca="false">AJ64-AJ60-AJ59-AJ70-AJ71-AJ67+AJ68</f>
        <v>100467.710230675</v>
      </c>
      <c r="AK72" s="31" t="n">
        <f aca="false">AK64-AK60-AK59-AK70-AK71-AK67+AK68</f>
        <v>100603.79996335</v>
      </c>
    </row>
    <row r="73" customFormat="false" ht="15" hidden="false" customHeight="true" outlineLevel="0" collapsed="false">
      <c r="A73" s="25" t="s">
        <v>306</v>
      </c>
      <c r="B73" s="30" t="n">
        <f aca="false">0+B72</f>
        <v>-74000</v>
      </c>
      <c r="C73" s="30" t="n">
        <f aca="false">B73+C72</f>
        <v>-117448</v>
      </c>
      <c r="D73" s="30" t="n">
        <f aca="false">C73+D72</f>
        <v>-139922.32656</v>
      </c>
      <c r="E73" s="30" t="n">
        <f aca="false">D73+E72</f>
        <v>-150078.0122216</v>
      </c>
      <c r="F73" s="30" t="n">
        <f aca="false">E73+F72</f>
        <v>-159067.93789646</v>
      </c>
      <c r="G73" s="30" t="n">
        <f aca="false">F73+G72</f>
        <v>-157660.756068558</v>
      </c>
      <c r="H73" s="30" t="n">
        <f aca="false">G73+H72</f>
        <v>-150415.87551046</v>
      </c>
      <c r="I73" s="30" t="n">
        <f aca="false">H73+I72</f>
        <v>-149676.114437471</v>
      </c>
      <c r="J73" s="30" t="n">
        <f aca="false">I73+J72</f>
        <v>-135527.637420136</v>
      </c>
      <c r="K73" s="30" t="n">
        <f aca="false">J73+K72</f>
        <v>-114996.202325193</v>
      </c>
      <c r="L73" s="30" t="n">
        <f aca="false">K73+L72</f>
        <v>-95451.4812967674</v>
      </c>
      <c r="M73" s="30" t="n">
        <f aca="false">L73+M72</f>
        <v>-75346.8714580377</v>
      </c>
      <c r="N73" s="30" t="n">
        <f aca="false">M73+N72</f>
        <v>-51960.2459144551</v>
      </c>
      <c r="O73" s="30" t="n">
        <f aca="false">N73+O72</f>
        <v>-11763.2973484292</v>
      </c>
      <c r="P73" s="30" t="n">
        <f aca="false">O73+P72</f>
        <v>35597.0595450882</v>
      </c>
      <c r="Q73" s="30" t="n">
        <f aca="false">P73+Q72</f>
        <v>92350.4036059917</v>
      </c>
      <c r="R73" s="30" t="n">
        <f aca="false">Q73+R72</f>
        <v>147117.956432579</v>
      </c>
      <c r="S73" s="30" t="n">
        <f aca="false">R73+S72</f>
        <v>203426.300112288</v>
      </c>
      <c r="T73" s="30" t="n">
        <f aca="false">S73+T72</f>
        <v>270205.626026755</v>
      </c>
      <c r="U73" s="30" t="n">
        <f aca="false">T73+U72</f>
        <v>345081.511711181</v>
      </c>
      <c r="V73" s="30" t="n">
        <f aca="false">U73+V72</f>
        <v>432814.551442046</v>
      </c>
      <c r="W73" s="30" t="n">
        <f aca="false">V73+W72</f>
        <v>523665.588560724</v>
      </c>
      <c r="X73" s="30" t="n">
        <f aca="false">W73+X72</f>
        <v>615142.059774985</v>
      </c>
      <c r="Y73" s="30" t="n">
        <f aca="false">X73+Y72</f>
        <v>708328.29878024</v>
      </c>
      <c r="Z73" s="30" t="n">
        <f aca="false">Y73+Z72</f>
        <v>803061.391499686</v>
      </c>
      <c r="AA73" s="30" t="n">
        <f aca="false">Z73+AA72</f>
        <v>898971.220101549</v>
      </c>
      <c r="AB73" s="30" t="n">
        <f aca="false">AA73+AB72</f>
        <v>996168.949316879</v>
      </c>
      <c r="AC73" s="30" t="n">
        <f aca="false">AB73+AC72</f>
        <v>1094824.21676608</v>
      </c>
      <c r="AD73" s="30" t="n">
        <f aca="false">AC73+AD72</f>
        <v>1193424.15666707</v>
      </c>
      <c r="AE73" s="30" t="n">
        <f aca="false">AD73+AE72</f>
        <v>1292936.42804299</v>
      </c>
      <c r="AF73" s="30" t="n">
        <f aca="false">AE73+AF72</f>
        <v>1393626.29778276</v>
      </c>
      <c r="AG73" s="30" t="n">
        <f aca="false">AF73+AG72</f>
        <v>1493744.4734746</v>
      </c>
      <c r="AH73" s="30" t="n">
        <f aca="false">AG73+AH72</f>
        <v>1594382.47714054</v>
      </c>
      <c r="AI73" s="30" t="n">
        <f aca="false">AH73+AI72</f>
        <v>1695808.51944577</v>
      </c>
      <c r="AJ73" s="30" t="n">
        <f aca="false">AI73+AJ72</f>
        <v>1796276.22967645</v>
      </c>
      <c r="AK73" s="30" t="n">
        <f aca="false">AJ73+AK72</f>
        <v>1896880.0296398</v>
      </c>
    </row>
    <row r="74" customFormat="false" ht="15" hidden="false" customHeight="true" outlineLevel="0" collapsed="false">
      <c r="A74" s="23" t="s">
        <v>307</v>
      </c>
      <c r="B74" s="31" t="n">
        <f aca="false">Inputs!$B$6+B73</f>
        <v>-74000</v>
      </c>
      <c r="C74" s="31" t="n">
        <f aca="false">Inputs!$B$6+C73</f>
        <v>-117448</v>
      </c>
      <c r="D74" s="31" t="n">
        <f aca="false">Inputs!$B$6+D73</f>
        <v>-139922.32656</v>
      </c>
      <c r="E74" s="31" t="n">
        <f aca="false">Inputs!$B$6+E73</f>
        <v>-150078.0122216</v>
      </c>
      <c r="F74" s="31" t="n">
        <f aca="false">Inputs!$B$6+F73</f>
        <v>-159067.93789646</v>
      </c>
      <c r="G74" s="31" t="n">
        <f aca="false">Inputs!$B$6+G73</f>
        <v>-157660.756068558</v>
      </c>
      <c r="H74" s="31" t="n">
        <f aca="false">Inputs!$B$6+H73</f>
        <v>-150415.87551046</v>
      </c>
      <c r="I74" s="31" t="n">
        <f aca="false">Inputs!$B$6+I73</f>
        <v>-149676.114437471</v>
      </c>
      <c r="J74" s="31" t="n">
        <f aca="false">Inputs!$B$6+J73</f>
        <v>-135527.637420136</v>
      </c>
      <c r="K74" s="31" t="n">
        <f aca="false">Inputs!$B$6+K73</f>
        <v>-114996.202325193</v>
      </c>
      <c r="L74" s="31" t="n">
        <f aca="false">Inputs!$B$6+L73</f>
        <v>-95451.4812967674</v>
      </c>
      <c r="M74" s="31" t="n">
        <f aca="false">Inputs!$B$6+M73</f>
        <v>-75346.8714580377</v>
      </c>
      <c r="N74" s="31" t="n">
        <f aca="false">Inputs!$B$6+N73</f>
        <v>-51960.2459144551</v>
      </c>
      <c r="O74" s="31" t="n">
        <f aca="false">Inputs!$B$6+O73</f>
        <v>-11763.2973484292</v>
      </c>
      <c r="P74" s="31" t="n">
        <f aca="false">Inputs!$B$6+P73</f>
        <v>35597.0595450882</v>
      </c>
      <c r="Q74" s="31" t="n">
        <f aca="false">Inputs!$B$6+Q73</f>
        <v>92350.4036059917</v>
      </c>
      <c r="R74" s="31" t="n">
        <f aca="false">Inputs!$B$6+R73</f>
        <v>147117.956432579</v>
      </c>
      <c r="S74" s="31" t="n">
        <f aca="false">Inputs!$B$6+S73</f>
        <v>203426.300112288</v>
      </c>
      <c r="T74" s="31" t="n">
        <f aca="false">Inputs!$B$6+T73</f>
        <v>270205.626026755</v>
      </c>
      <c r="U74" s="31" t="n">
        <f aca="false">Inputs!$B$6+U73</f>
        <v>345081.511711181</v>
      </c>
      <c r="V74" s="31" t="n">
        <f aca="false">Inputs!$B$6+V73</f>
        <v>432814.551442046</v>
      </c>
      <c r="W74" s="31" t="n">
        <f aca="false">Inputs!$B$6+W73</f>
        <v>523665.588560724</v>
      </c>
      <c r="X74" s="31" t="n">
        <f aca="false">Inputs!$B$6+X73</f>
        <v>615142.059774985</v>
      </c>
      <c r="Y74" s="31" t="n">
        <f aca="false">Inputs!$B$6+Y73</f>
        <v>708328.29878024</v>
      </c>
      <c r="Z74" s="31" t="n">
        <f aca="false">Inputs!$B$6+Z73</f>
        <v>803061.391499686</v>
      </c>
      <c r="AA74" s="31" t="n">
        <f aca="false">Inputs!$B$6+AA73</f>
        <v>898971.220101549</v>
      </c>
      <c r="AB74" s="31" t="n">
        <f aca="false">Inputs!$B$6+AB73</f>
        <v>996168.949316879</v>
      </c>
      <c r="AC74" s="31" t="n">
        <f aca="false">Inputs!$B$6+AC73</f>
        <v>1094824.21676608</v>
      </c>
      <c r="AD74" s="31" t="n">
        <f aca="false">Inputs!$B$6+AD73</f>
        <v>1193424.15666707</v>
      </c>
      <c r="AE74" s="31" t="n">
        <f aca="false">Inputs!$B$6+AE73</f>
        <v>1292936.42804299</v>
      </c>
      <c r="AF74" s="31" t="n">
        <f aca="false">Inputs!$B$6+AF73</f>
        <v>1393626.29778276</v>
      </c>
      <c r="AG74" s="31" t="n">
        <f aca="false">Inputs!$B$6+AG73</f>
        <v>1493744.4734746</v>
      </c>
      <c r="AH74" s="31" t="n">
        <f aca="false">Inputs!$B$6+AH73</f>
        <v>1594382.47714054</v>
      </c>
      <c r="AI74" s="31" t="n">
        <f aca="false">Inputs!$B$6+AI73</f>
        <v>1695808.51944577</v>
      </c>
      <c r="AJ74" s="31" t="n">
        <f aca="false">Inputs!$B$6+AJ73</f>
        <v>1796276.22967645</v>
      </c>
      <c r="AK74" s="31" t="n">
        <f aca="false">Inputs!$B$6+AK73</f>
        <v>1896880.0296398</v>
      </c>
    </row>
    <row r="75" customFormat="false" ht="15" hidden="false" customHeight="true" outlineLevel="0" collapsed="false">
      <c r="A75" s="25" t="s">
        <v>308</v>
      </c>
      <c r="B75" s="30" t="n">
        <f aca="false">IF(B5=1,Funding!$B$16,0)</f>
        <v>1400000</v>
      </c>
      <c r="C75" s="30" t="n">
        <f aca="false">IF(C5=1,Funding!$B$16,0)</f>
        <v>0</v>
      </c>
      <c r="D75" s="30" t="n">
        <f aca="false">IF(D5=1,Funding!$B$16,0)</f>
        <v>0</v>
      </c>
      <c r="E75" s="30" t="n">
        <f aca="false">IF(E5=1,Funding!$B$16,0)</f>
        <v>0</v>
      </c>
      <c r="F75" s="30" t="n">
        <f aca="false">IF(F5=1,Funding!$B$16,0)</f>
        <v>0</v>
      </c>
      <c r="G75" s="30" t="n">
        <f aca="false">IF(G5=1,Funding!$B$16,0)</f>
        <v>0</v>
      </c>
      <c r="H75" s="30" t="n">
        <f aca="false">IF(H5=1,Funding!$B$16,0)</f>
        <v>0</v>
      </c>
      <c r="I75" s="30" t="n">
        <f aca="false">IF(I5=1,Funding!$B$16,0)</f>
        <v>0</v>
      </c>
      <c r="J75" s="30" t="n">
        <f aca="false">IF(J5=1,Funding!$B$16,0)</f>
        <v>0</v>
      </c>
      <c r="K75" s="30" t="n">
        <f aca="false">IF(K5=1,Funding!$B$16,0)</f>
        <v>0</v>
      </c>
      <c r="L75" s="30" t="n">
        <f aca="false">IF(L5=1,Funding!$B$16,0)</f>
        <v>0</v>
      </c>
      <c r="M75" s="30" t="n">
        <f aca="false">IF(M5=1,Funding!$B$16,0)</f>
        <v>0</v>
      </c>
      <c r="N75" s="30" t="n">
        <f aca="false">IF(N5=1,Funding!$B$16,0)</f>
        <v>0</v>
      </c>
      <c r="O75" s="30" t="n">
        <f aca="false">IF(O5=1,Funding!$B$16,0)</f>
        <v>0</v>
      </c>
      <c r="P75" s="30" t="n">
        <f aca="false">IF(P5=1,Funding!$B$16,0)</f>
        <v>0</v>
      </c>
      <c r="Q75" s="30" t="n">
        <f aca="false">IF(Q5=1,Funding!$B$16,0)</f>
        <v>0</v>
      </c>
      <c r="R75" s="30" t="n">
        <f aca="false">IF(R5=1,Funding!$B$16,0)</f>
        <v>0</v>
      </c>
      <c r="S75" s="30" t="n">
        <f aca="false">IF(S5=1,Funding!$B$16,0)</f>
        <v>0</v>
      </c>
      <c r="T75" s="30" t="n">
        <f aca="false">IF(T5=1,Funding!$B$16,0)</f>
        <v>0</v>
      </c>
      <c r="U75" s="30" t="n">
        <f aca="false">IF(U5=1,Funding!$B$16,0)</f>
        <v>0</v>
      </c>
      <c r="V75" s="30" t="n">
        <f aca="false">IF(V5=1,Funding!$B$16,0)</f>
        <v>0</v>
      </c>
      <c r="W75" s="30" t="n">
        <f aca="false">IF(W5=1,Funding!$B$16,0)</f>
        <v>0</v>
      </c>
      <c r="X75" s="30" t="n">
        <f aca="false">IF(X5=1,Funding!$B$16,0)</f>
        <v>0</v>
      </c>
      <c r="Y75" s="30" t="n">
        <f aca="false">IF(Y5=1,Funding!$B$16,0)</f>
        <v>0</v>
      </c>
      <c r="Z75" s="30" t="n">
        <f aca="false">IF(Z5=1,Funding!$B$16,0)</f>
        <v>0</v>
      </c>
      <c r="AA75" s="30" t="n">
        <f aca="false">IF(AA5=1,Funding!$B$16,0)</f>
        <v>0</v>
      </c>
      <c r="AB75" s="30" t="n">
        <f aca="false">IF(AB5=1,Funding!$B$16,0)</f>
        <v>0</v>
      </c>
      <c r="AC75" s="30" t="n">
        <f aca="false">IF(AC5=1,Funding!$B$16,0)</f>
        <v>0</v>
      </c>
      <c r="AD75" s="30" t="n">
        <f aca="false">IF(AD5=1,Funding!$B$16,0)</f>
        <v>0</v>
      </c>
      <c r="AE75" s="30" t="n">
        <f aca="false">IF(AE5=1,Funding!$B$16,0)</f>
        <v>0</v>
      </c>
      <c r="AF75" s="30" t="n">
        <f aca="false">IF(AF5=1,Funding!$B$16,0)</f>
        <v>0</v>
      </c>
      <c r="AG75" s="30" t="n">
        <f aca="false">IF(AG5=1,Funding!$B$16,0)</f>
        <v>0</v>
      </c>
      <c r="AH75" s="30" t="n">
        <f aca="false">IF(AH5=1,Funding!$B$16,0)</f>
        <v>0</v>
      </c>
      <c r="AI75" s="30" t="n">
        <f aca="false">IF(AI5=1,Funding!$B$16,0)</f>
        <v>0</v>
      </c>
      <c r="AJ75" s="30" t="n">
        <f aca="false">IF(AJ5=1,Funding!$B$16,0)</f>
        <v>0</v>
      </c>
      <c r="AK75" s="30" t="n">
        <f aca="false">IF(AK5=1,Funding!$B$16,0)</f>
        <v>0</v>
      </c>
    </row>
    <row r="76" customFormat="false" ht="15" hidden="false" customHeight="true" outlineLevel="0" collapsed="false">
      <c r="A76" s="25" t="s">
        <v>309</v>
      </c>
      <c r="B76" s="30" t="n">
        <f aca="false">IF(B5=1,Inputs!$B$12,0)</f>
        <v>25000</v>
      </c>
      <c r="C76" s="30" t="n">
        <f aca="false">IF(C5=1,Inputs!$B$12,0)</f>
        <v>0</v>
      </c>
      <c r="D76" s="30" t="n">
        <f aca="false">IF(D5=1,Inputs!$B$12,0)</f>
        <v>0</v>
      </c>
      <c r="E76" s="30" t="n">
        <f aca="false">IF(E5=1,Inputs!$B$12,0)</f>
        <v>0</v>
      </c>
      <c r="F76" s="30" t="n">
        <f aca="false">IF(F5=1,Inputs!$B$12,0)</f>
        <v>0</v>
      </c>
      <c r="G76" s="30" t="n">
        <f aca="false">IF(G5=1,Inputs!$B$12,0)</f>
        <v>0</v>
      </c>
      <c r="H76" s="30" t="n">
        <f aca="false">IF(H5=1,Inputs!$B$12,0)</f>
        <v>0</v>
      </c>
      <c r="I76" s="30" t="n">
        <f aca="false">IF(I5=1,Inputs!$B$12,0)</f>
        <v>0</v>
      </c>
      <c r="J76" s="30" t="n">
        <f aca="false">IF(J5=1,Inputs!$B$12,0)</f>
        <v>0</v>
      </c>
      <c r="K76" s="30" t="n">
        <f aca="false">IF(K5=1,Inputs!$B$12,0)</f>
        <v>0</v>
      </c>
      <c r="L76" s="30" t="n">
        <f aca="false">IF(L5=1,Inputs!$B$12,0)</f>
        <v>0</v>
      </c>
      <c r="M76" s="30" t="n">
        <f aca="false">IF(M5=1,Inputs!$B$12,0)</f>
        <v>0</v>
      </c>
      <c r="N76" s="30" t="n">
        <f aca="false">IF(N5=1,Inputs!$B$12,0)</f>
        <v>0</v>
      </c>
      <c r="O76" s="30" t="n">
        <f aca="false">IF(O5=1,Inputs!$B$12,0)</f>
        <v>0</v>
      </c>
      <c r="P76" s="30" t="n">
        <f aca="false">IF(P5=1,Inputs!$B$12,0)</f>
        <v>0</v>
      </c>
      <c r="Q76" s="30" t="n">
        <f aca="false">IF(Q5=1,Inputs!$B$12,0)</f>
        <v>0</v>
      </c>
      <c r="R76" s="30" t="n">
        <f aca="false">IF(R5=1,Inputs!$B$12,0)</f>
        <v>0</v>
      </c>
      <c r="S76" s="30" t="n">
        <f aca="false">IF(S5=1,Inputs!$B$12,0)</f>
        <v>0</v>
      </c>
      <c r="T76" s="30" t="n">
        <f aca="false">IF(T5=1,Inputs!$B$12,0)</f>
        <v>0</v>
      </c>
      <c r="U76" s="30" t="n">
        <f aca="false">IF(U5=1,Inputs!$B$12,0)</f>
        <v>0</v>
      </c>
      <c r="V76" s="30" t="n">
        <f aca="false">IF(V5=1,Inputs!$B$12,0)</f>
        <v>0</v>
      </c>
      <c r="W76" s="30" t="n">
        <f aca="false">IF(W5=1,Inputs!$B$12,0)</f>
        <v>0</v>
      </c>
      <c r="X76" s="30" t="n">
        <f aca="false">IF(X5=1,Inputs!$B$12,0)</f>
        <v>0</v>
      </c>
      <c r="Y76" s="30" t="n">
        <f aca="false">IF(Y5=1,Inputs!$B$12,0)</f>
        <v>0</v>
      </c>
      <c r="Z76" s="30" t="n">
        <f aca="false">IF(Z5=1,Inputs!$B$12,0)</f>
        <v>0</v>
      </c>
      <c r="AA76" s="30" t="n">
        <f aca="false">IF(AA5=1,Inputs!$B$12,0)</f>
        <v>0</v>
      </c>
      <c r="AB76" s="30" t="n">
        <f aca="false">IF(AB5=1,Inputs!$B$12,0)</f>
        <v>0</v>
      </c>
      <c r="AC76" s="30" t="n">
        <f aca="false">IF(AC5=1,Inputs!$B$12,0)</f>
        <v>0</v>
      </c>
      <c r="AD76" s="30" t="n">
        <f aca="false">IF(AD5=1,Inputs!$B$12,0)</f>
        <v>0</v>
      </c>
      <c r="AE76" s="30" t="n">
        <f aca="false">IF(AE5=1,Inputs!$B$12,0)</f>
        <v>0</v>
      </c>
      <c r="AF76" s="30" t="n">
        <f aca="false">IF(AF5=1,Inputs!$B$12,0)</f>
        <v>0</v>
      </c>
      <c r="AG76" s="30" t="n">
        <f aca="false">IF(AG5=1,Inputs!$B$12,0)</f>
        <v>0</v>
      </c>
      <c r="AH76" s="30" t="n">
        <f aca="false">IF(AH5=1,Inputs!$B$12,0)</f>
        <v>0</v>
      </c>
      <c r="AI76" s="30" t="n">
        <f aca="false">IF(AI5=1,Inputs!$B$12,0)</f>
        <v>0</v>
      </c>
      <c r="AJ76" s="30" t="n">
        <f aca="false">IF(AJ5=1,Inputs!$B$12,0)</f>
        <v>0</v>
      </c>
      <c r="AK76" s="30" t="n">
        <f aca="false">IF(AK5=1,Inputs!$B$12,0)</f>
        <v>0</v>
      </c>
    </row>
    <row r="77" customFormat="false" ht="15" hidden="false" customHeight="true" outlineLevel="0" collapsed="false">
      <c r="A77" s="23" t="s">
        <v>310</v>
      </c>
      <c r="B77" s="31" t="n">
        <f aca="false">B74+SUM($B75:B75)-SUM($B76:B76)</f>
        <v>1301000</v>
      </c>
      <c r="C77" s="31" t="n">
        <f aca="false">C74+SUM($B75:C75)-SUM($B76:C76)</f>
        <v>1257552</v>
      </c>
      <c r="D77" s="31" t="n">
        <f aca="false">D74+SUM($B75:D75)-SUM($B76:D76)</f>
        <v>1235077.67344</v>
      </c>
      <c r="E77" s="31" t="n">
        <f aca="false">E74+SUM($B75:E75)-SUM($B76:E76)</f>
        <v>1224921.9877784</v>
      </c>
      <c r="F77" s="31" t="n">
        <f aca="false">F74+SUM($B75:F75)-SUM($B76:F76)</f>
        <v>1215932.06210354</v>
      </c>
      <c r="G77" s="31" t="n">
        <f aca="false">G74+SUM($B75:G75)-SUM($B76:G76)</f>
        <v>1217339.24393144</v>
      </c>
      <c r="H77" s="31" t="n">
        <f aca="false">H74+SUM($B75:H75)-SUM($B76:H76)</f>
        <v>1224584.12448954</v>
      </c>
      <c r="I77" s="31" t="n">
        <f aca="false">I74+SUM($B75:I75)-SUM($B76:I76)</f>
        <v>1225323.88556253</v>
      </c>
      <c r="J77" s="31" t="n">
        <f aca="false">J74+SUM($B75:J75)-SUM($B76:J76)</f>
        <v>1239472.36257986</v>
      </c>
      <c r="K77" s="31" t="n">
        <f aca="false">K74+SUM($B75:K75)-SUM($B76:K76)</f>
        <v>1260003.79767481</v>
      </c>
      <c r="L77" s="31" t="n">
        <f aca="false">L74+SUM($B75:L75)-SUM($B76:L76)</f>
        <v>1279548.51870323</v>
      </c>
      <c r="M77" s="31" t="n">
        <f aca="false">M74+SUM($B75:M75)-SUM($B76:M76)</f>
        <v>1299653.12854196</v>
      </c>
      <c r="N77" s="31" t="n">
        <f aca="false">N74+SUM($B75:N75)-SUM($B76:N76)</f>
        <v>1323039.75408555</v>
      </c>
      <c r="O77" s="31" t="n">
        <f aca="false">O74+SUM($B75:O75)-SUM($B76:O76)</f>
        <v>1363236.70265157</v>
      </c>
      <c r="P77" s="31" t="n">
        <f aca="false">P74+SUM($B75:P75)-SUM($B76:P76)</f>
        <v>1410597.05954509</v>
      </c>
      <c r="Q77" s="31" t="n">
        <f aca="false">Q74+SUM($B75:Q75)-SUM($B76:Q76)</f>
        <v>1467350.40360599</v>
      </c>
      <c r="R77" s="31" t="n">
        <f aca="false">R74+SUM($B75:R75)-SUM($B76:R76)</f>
        <v>1522117.95643258</v>
      </c>
      <c r="S77" s="31" t="n">
        <f aca="false">S74+SUM($B75:S75)-SUM($B76:S76)</f>
        <v>1578426.30011229</v>
      </c>
      <c r="T77" s="31" t="n">
        <f aca="false">T74+SUM($B75:T75)-SUM($B76:T76)</f>
        <v>1645205.62602675</v>
      </c>
      <c r="U77" s="31" t="n">
        <f aca="false">U74+SUM($B75:U75)-SUM($B76:U76)</f>
        <v>1720081.51171118</v>
      </c>
      <c r="V77" s="31" t="n">
        <f aca="false">V74+SUM($B75:V75)-SUM($B76:V76)</f>
        <v>1807814.55144205</v>
      </c>
      <c r="W77" s="31" t="n">
        <f aca="false">W74+SUM($B75:W75)-SUM($B76:W76)</f>
        <v>1898665.58856072</v>
      </c>
      <c r="X77" s="31" t="n">
        <f aca="false">X74+SUM($B75:X75)-SUM($B76:X76)</f>
        <v>1990142.05977499</v>
      </c>
      <c r="Y77" s="31" t="n">
        <f aca="false">Y74+SUM($B75:Y75)-SUM($B76:Y76)</f>
        <v>2083328.29878024</v>
      </c>
      <c r="Z77" s="31" t="n">
        <f aca="false">Z74+SUM($B75:Z75)-SUM($B76:Z76)</f>
        <v>2178061.39149969</v>
      </c>
      <c r="AA77" s="31" t="n">
        <f aca="false">AA74+SUM($B75:AA75)-SUM($B76:AA76)</f>
        <v>2273971.22010155</v>
      </c>
      <c r="AB77" s="31" t="n">
        <f aca="false">AB74+SUM($B75:AB75)-SUM($B76:AB76)</f>
        <v>2371168.94931688</v>
      </c>
      <c r="AC77" s="31" t="n">
        <f aca="false">AC74+SUM($B75:AC75)-SUM($B76:AC76)</f>
        <v>2469824.21676608</v>
      </c>
      <c r="AD77" s="31" t="n">
        <f aca="false">AD74+SUM($B75:AD75)-SUM($B76:AD76)</f>
        <v>2568424.15666707</v>
      </c>
      <c r="AE77" s="31" t="n">
        <f aca="false">AE74+SUM($B75:AE75)-SUM($B76:AE76)</f>
        <v>2667936.42804299</v>
      </c>
      <c r="AF77" s="31" t="n">
        <f aca="false">AF74+SUM($B75:AF75)-SUM($B76:AF76)</f>
        <v>2768626.29778276</v>
      </c>
      <c r="AG77" s="31" t="n">
        <f aca="false">AG74+SUM($B75:AG75)-SUM($B76:AG76)</f>
        <v>2868744.4734746</v>
      </c>
      <c r="AH77" s="31" t="n">
        <f aca="false">AH74+SUM($B75:AH75)-SUM($B76:AH76)</f>
        <v>2969382.47714054</v>
      </c>
      <c r="AI77" s="31" t="n">
        <f aca="false">AI74+SUM($B75:AI75)-SUM($B76:AI76)</f>
        <v>3070808.51944577</v>
      </c>
      <c r="AJ77" s="31" t="n">
        <f aca="false">AJ74+SUM($B75:AJ75)-SUM($B76:AJ76)</f>
        <v>3171276.22967645</v>
      </c>
      <c r="AK77" s="31" t="n">
        <f aca="false">AK74+SUM($B75:AK75)-SUM($B76:AK76)</f>
        <v>3271880.0296398</v>
      </c>
    </row>
    <row r="78" customFormat="false" ht="15" hidden="false" customHeight="true" outlineLevel="0" collapsed="false">
      <c r="A78" s="23" t="s">
        <v>311</v>
      </c>
      <c r="B78" s="31" t="n">
        <f aca="false">Inputs!$B$10*B60</f>
        <v>177000</v>
      </c>
      <c r="C78" s="31" t="n">
        <f aca="false">Inputs!$B$10*C60</f>
        <v>177486</v>
      </c>
      <c r="D78" s="31" t="n">
        <f aca="false">Inputs!$B$10*D60</f>
        <v>179178.114795</v>
      </c>
      <c r="E78" s="31" t="n">
        <f aca="false">Inputs!$B$10*E60</f>
        <v>182139.240760575</v>
      </c>
      <c r="F78" s="31" t="n">
        <f aca="false">Inputs!$B$10*F60</f>
        <v>185234.319348427</v>
      </c>
      <c r="G78" s="31" t="n">
        <f aca="false">Inputs!$B$10*G60</f>
        <v>188065.80494937</v>
      </c>
      <c r="H78" s="31" t="n">
        <f aca="false">Inputs!$B$10*H60</f>
        <v>190832.563287688</v>
      </c>
      <c r="I78" s="31" t="n">
        <f aca="false">Inputs!$B$10*I60</f>
        <v>217989.194083053</v>
      </c>
      <c r="J78" s="31" t="n">
        <f aca="false">Inputs!$B$10*J60</f>
        <v>220755.018123486</v>
      </c>
      <c r="K78" s="31" t="n">
        <f aca="false">Inputs!$B$10*K60</f>
        <v>223552.482109867</v>
      </c>
      <c r="L78" s="31" t="n">
        <f aca="false">Inputs!$B$10*L60</f>
        <v>250791.557827798</v>
      </c>
      <c r="M78" s="31" t="n">
        <f aca="false">Inputs!$B$10*M60</f>
        <v>253731.744037646</v>
      </c>
      <c r="N78" s="31" t="n">
        <f aca="false">Inputs!$B$10*N60</f>
        <v>280409.49895342</v>
      </c>
      <c r="O78" s="31" t="n">
        <f aca="false">Inputs!$B$10*O60</f>
        <v>283394.389537806</v>
      </c>
      <c r="P78" s="31" t="n">
        <f aca="false">Inputs!$B$10*P60</f>
        <v>287169.332144617</v>
      </c>
      <c r="Q78" s="31" t="n">
        <f aca="false">Inputs!$B$10*Q60</f>
        <v>315682.090336608</v>
      </c>
      <c r="R78" s="31" t="n">
        <f aca="false">Inputs!$B$10*R60</f>
        <v>344363.112744119</v>
      </c>
      <c r="S78" s="31" t="n">
        <f aca="false">Inputs!$B$10*S60</f>
        <v>372909.214323632</v>
      </c>
      <c r="T78" s="31" t="n">
        <f aca="false">Inputs!$B$10*T60</f>
        <v>377022.05907428</v>
      </c>
      <c r="U78" s="31" t="n">
        <f aca="false">Inputs!$B$10*U60</f>
        <v>381104.057489297</v>
      </c>
      <c r="V78" s="31" t="n">
        <f aca="false">Inputs!$B$10*V60</f>
        <v>385277.221300822</v>
      </c>
      <c r="W78" s="31" t="n">
        <f aca="false">Inputs!$B$10*W60</f>
        <v>389781.99556539</v>
      </c>
      <c r="X78" s="31" t="n">
        <f aca="false">Inputs!$B$10*X60</f>
        <v>393890.620094056</v>
      </c>
      <c r="Y78" s="31" t="n">
        <f aca="false">Inputs!$B$10*Y60</f>
        <v>397579.267688926</v>
      </c>
      <c r="Z78" s="31" t="n">
        <f aca="false">Inputs!$B$10*Z60</f>
        <v>401240.250426834</v>
      </c>
      <c r="AA78" s="31" t="n">
        <f aca="false">Inputs!$B$10*AA60</f>
        <v>404873.775794208</v>
      </c>
      <c r="AB78" s="31" t="n">
        <f aca="false">Inputs!$B$10*AB60</f>
        <v>408480.049721326</v>
      </c>
      <c r="AC78" s="31" t="n">
        <f aca="false">Inputs!$B$10*AC60</f>
        <v>412152.089093991</v>
      </c>
      <c r="AD78" s="31" t="n">
        <f aca="false">Inputs!$B$10*AD60</f>
        <v>415045.061992611</v>
      </c>
      <c r="AE78" s="31" t="n">
        <f aca="false">Inputs!$B$10*AE60</f>
        <v>417527.17534466</v>
      </c>
      <c r="AF78" s="31" t="n">
        <f aca="false">Inputs!$B$10*AF60</f>
        <v>420083.485346569</v>
      </c>
      <c r="AG78" s="31" t="n">
        <f aca="false">Inputs!$B$10*AG60</f>
        <v>421869.096844714</v>
      </c>
      <c r="AH78" s="31" t="n">
        <f aca="false">Inputs!$B$10*AH60</f>
        <v>423252.154006791</v>
      </c>
      <c r="AI78" s="31" t="n">
        <f aca="false">Inputs!$B$10*AI60</f>
        <v>424717.650740152</v>
      </c>
      <c r="AJ78" s="31" t="n">
        <f aca="false">Inputs!$B$10*AJ60</f>
        <v>425420.630069264</v>
      </c>
      <c r="AK78" s="31" t="n">
        <f aca="false">Inputs!$B$10*AK60</f>
        <v>425729.174803575</v>
      </c>
    </row>
    <row r="79" customFormat="false" ht="15" hidden="false" customHeight="true" outlineLevel="0" collapsed="false">
      <c r="A79" s="23" t="s">
        <v>312</v>
      </c>
      <c r="B79" s="31" t="n">
        <f aca="false">MAX(0,MIN(B73-SUM($B76:B76), B77-B78-B66))</f>
        <v>0</v>
      </c>
      <c r="C79" s="31" t="n">
        <f aca="false">MAX(0,MIN(C73-SUM($B76:C76), C77-C78-C66))</f>
        <v>0</v>
      </c>
      <c r="D79" s="31" t="n">
        <f aca="false">MAX(0,MIN(D73-SUM($B76:D76), D77-D78-D66))</f>
        <v>0</v>
      </c>
      <c r="E79" s="31" t="n">
        <f aca="false">MAX(0,MIN(E73-SUM($B76:E76), E77-E78-E66))</f>
        <v>0</v>
      </c>
      <c r="F79" s="31" t="n">
        <f aca="false">MAX(0,MIN(F73-SUM($B76:F76), F77-F78-F66))</f>
        <v>0</v>
      </c>
      <c r="G79" s="31" t="n">
        <f aca="false">MAX(0,MIN(G73-SUM($B76:G76), G77-G78-G66))</f>
        <v>0</v>
      </c>
      <c r="H79" s="31" t="n">
        <f aca="false">MAX(0,MIN(H73-SUM($B76:H76), H77-H78-H66))</f>
        <v>0</v>
      </c>
      <c r="I79" s="31" t="n">
        <f aca="false">MAX(0,MIN(I73-SUM($B76:I76), I77-I78-I66))</f>
        <v>0</v>
      </c>
      <c r="J79" s="31" t="n">
        <f aca="false">MAX(0,MIN(J73-SUM($B76:J76), J77-J78-J66))</f>
        <v>0</v>
      </c>
      <c r="K79" s="31" t="n">
        <f aca="false">MAX(0,MIN(K73-SUM($B76:K76), K77-K78-K66))</f>
        <v>0</v>
      </c>
      <c r="L79" s="31" t="n">
        <f aca="false">MAX(0,MIN(L73-SUM($B76:L76), L77-L78-L66))</f>
        <v>0</v>
      </c>
      <c r="M79" s="31" t="n">
        <f aca="false">MAX(0,MIN(M73-SUM($B76:M76), M77-M78-M66))</f>
        <v>0</v>
      </c>
      <c r="N79" s="31" t="n">
        <f aca="false">MAX(0,MIN(N73-SUM($B76:N76), N77-N78-N66))</f>
        <v>0</v>
      </c>
      <c r="O79" s="31" t="n">
        <f aca="false">MAX(0,MIN(O73-SUM($B76:O76), O77-O78-O66))</f>
        <v>0</v>
      </c>
      <c r="P79" s="31" t="n">
        <f aca="false">MAX(0,MIN(P73-SUM($B76:P76), P77-P78-P66))</f>
        <v>10597.0595450882</v>
      </c>
      <c r="Q79" s="31" t="n">
        <f aca="false">MAX(0,MIN(Q73-SUM($B76:Q76), Q77-Q78-Q66))</f>
        <v>67350.4036059917</v>
      </c>
      <c r="R79" s="31" t="n">
        <f aca="false">MAX(0,MIN(R73-SUM($B76:R76), R77-R78-R66))</f>
        <v>122117.956432579</v>
      </c>
      <c r="S79" s="31" t="n">
        <f aca="false">MAX(0,MIN(S73-SUM($B76:S76), S77-S78-S66))</f>
        <v>178426.300112288</v>
      </c>
      <c r="T79" s="31" t="n">
        <f aca="false">MAX(0,MIN(T73-SUM($B76:T76), T77-T78-T66))</f>
        <v>245205.626026755</v>
      </c>
      <c r="U79" s="31" t="n">
        <f aca="false">MAX(0,MIN(U73-SUM($B76:U76), U77-U78-U66))</f>
        <v>320081.511711181</v>
      </c>
      <c r="V79" s="31" t="n">
        <f aca="false">MAX(0,MIN(V73-SUM($B76:V76), V77-V78-V66))</f>
        <v>407814.551442046</v>
      </c>
      <c r="W79" s="31" t="n">
        <f aca="false">MAX(0,MIN(W73-SUM($B76:W76), W77-W78-W66))</f>
        <v>498665.588560724</v>
      </c>
      <c r="X79" s="31" t="n">
        <f aca="false">MAX(0,MIN(X73-SUM($B76:X76), X77-X78-X66))</f>
        <v>590142.059774985</v>
      </c>
      <c r="Y79" s="31" t="n">
        <f aca="false">MAX(0,MIN(Y73-SUM($B76:Y76), Y77-Y78-Y66))</f>
        <v>683328.29878024</v>
      </c>
      <c r="Z79" s="31" t="n">
        <f aca="false">MAX(0,MIN(Z73-SUM($B76:Z76), Z77-Z78-Z66))</f>
        <v>778061.391499686</v>
      </c>
      <c r="AA79" s="31" t="n">
        <f aca="false">MAX(0,MIN(AA73-SUM($B76:AA76), AA77-AA78-AA66))</f>
        <v>873971.220101549</v>
      </c>
      <c r="AB79" s="31" t="n">
        <f aca="false">MAX(0,MIN(AB73-SUM($B76:AB76), AB77-AB78-AB66))</f>
        <v>971168.949316879</v>
      </c>
      <c r="AC79" s="31" t="n">
        <f aca="false">MAX(0,MIN(AC73-SUM($B76:AC76), AC77-AC78-AC66))</f>
        <v>1069824.21676608</v>
      </c>
      <c r="AD79" s="31" t="n">
        <f aca="false">MAX(0,MIN(AD73-SUM($B76:AD76), AD77-AD78-AD66))</f>
        <v>1168424.15666707</v>
      </c>
      <c r="AE79" s="31" t="n">
        <f aca="false">MAX(0,MIN(AE73-SUM($B76:AE76), AE77-AE78-AE66))</f>
        <v>1267936.42804299</v>
      </c>
      <c r="AF79" s="31" t="n">
        <f aca="false">MAX(0,MIN(AF73-SUM($B76:AF76), AF77-AF78-AF66))</f>
        <v>1368626.29778276</v>
      </c>
      <c r="AG79" s="31" t="n">
        <f aca="false">MAX(0,MIN(AG73-SUM($B76:AG76), AG77-AG78-AG66))</f>
        <v>1468744.4734746</v>
      </c>
      <c r="AH79" s="31" t="n">
        <f aca="false">MAX(0,MIN(AH73-SUM($B76:AH76), AH77-AH78-AH66))</f>
        <v>1569382.47714054</v>
      </c>
      <c r="AI79" s="31" t="n">
        <f aca="false">MAX(0,MIN(AI73-SUM($B76:AI76), AI77-AI78-AI66))</f>
        <v>1670808.51944577</v>
      </c>
      <c r="AJ79" s="31" t="n">
        <f aca="false">MAX(0,MIN(AJ73-SUM($B76:AJ76), AJ77-AJ78-AJ66))</f>
        <v>1771276.22967645</v>
      </c>
      <c r="AK79" s="31" t="n">
        <f aca="false">MAX(0,MIN(AK73-SUM($B76:AK76), AK77-AK78-AK66))</f>
        <v>1871880.0296398</v>
      </c>
    </row>
    <row r="80" customFormat="false" ht="15" hidden="false" customHeight="true" outlineLevel="0" collapsed="false">
      <c r="A80" s="25" t="s">
        <v>313</v>
      </c>
      <c r="B80" s="30" t="n">
        <f aca="false">0</f>
        <v>0</v>
      </c>
      <c r="C80" s="30" t="n">
        <f aca="false">0</f>
        <v>0</v>
      </c>
      <c r="D80" s="30" t="n">
        <f aca="false">0</f>
        <v>0</v>
      </c>
      <c r="E80" s="30" t="n">
        <f aca="false">0</f>
        <v>0</v>
      </c>
      <c r="F80" s="30" t="n">
        <f aca="false">0</f>
        <v>0</v>
      </c>
      <c r="G80" s="30" t="n">
        <f aca="false">0</f>
        <v>0</v>
      </c>
      <c r="H80" s="30" t="n">
        <f aca="false">0</f>
        <v>0</v>
      </c>
      <c r="I80" s="30" t="n">
        <f aca="false">0</f>
        <v>0</v>
      </c>
      <c r="J80" s="30" t="n">
        <f aca="false">0</f>
        <v>0</v>
      </c>
      <c r="K80" s="30" t="n">
        <f aca="false">0</f>
        <v>0</v>
      </c>
      <c r="L80" s="30" t="n">
        <f aca="false">0</f>
        <v>0</v>
      </c>
      <c r="M80" s="30" t="n">
        <f aca="false">0</f>
        <v>0</v>
      </c>
      <c r="N80" s="30" t="n">
        <f aca="false">0</f>
        <v>0</v>
      </c>
      <c r="O80" s="30" t="n">
        <f aca="false">0</f>
        <v>0</v>
      </c>
      <c r="P80" s="30" t="n">
        <f aca="false">0</f>
        <v>0</v>
      </c>
      <c r="Q80" s="30" t="n">
        <f aca="false">0</f>
        <v>0</v>
      </c>
      <c r="R80" s="30" t="n">
        <f aca="false">0</f>
        <v>0</v>
      </c>
      <c r="S80" s="30" t="n">
        <f aca="false">0</f>
        <v>0</v>
      </c>
      <c r="T80" s="30" t="n">
        <f aca="false">0</f>
        <v>0</v>
      </c>
      <c r="U80" s="30" t="n">
        <f aca="false">0</f>
        <v>0</v>
      </c>
      <c r="V80" s="30" t="n">
        <f aca="false">0</f>
        <v>0</v>
      </c>
      <c r="W80" s="30" t="n">
        <f aca="false">0</f>
        <v>0</v>
      </c>
      <c r="X80" s="30" t="n">
        <f aca="false">0</f>
        <v>0</v>
      </c>
      <c r="Y80" s="30" t="n">
        <f aca="false">0</f>
        <v>0</v>
      </c>
      <c r="Z80" s="30" t="n">
        <f aca="false">0</f>
        <v>0</v>
      </c>
      <c r="AA80" s="30" t="n">
        <f aca="false">0</f>
        <v>0</v>
      </c>
      <c r="AB80" s="30" t="n">
        <f aca="false">0</f>
        <v>0</v>
      </c>
      <c r="AC80" s="30" t="n">
        <f aca="false">0</f>
        <v>0</v>
      </c>
      <c r="AD80" s="30" t="n">
        <f aca="false">0</f>
        <v>0</v>
      </c>
      <c r="AE80" s="30" t="n">
        <f aca="false">0</f>
        <v>0</v>
      </c>
      <c r="AF80" s="30" t="n">
        <f aca="false">0</f>
        <v>0</v>
      </c>
      <c r="AG80" s="30" t="n">
        <f aca="false">0</f>
        <v>0</v>
      </c>
      <c r="AH80" s="30" t="n">
        <f aca="false">0</f>
        <v>0</v>
      </c>
      <c r="AI80" s="30" t="n">
        <f aca="false">0</f>
        <v>0</v>
      </c>
      <c r="AJ80" s="30" t="n">
        <f aca="false">0</f>
        <v>0</v>
      </c>
      <c r="AK80" s="30" t="n">
        <f aca="false">0</f>
        <v>0</v>
      </c>
    </row>
    <row r="81" customFormat="false" ht="15" hidden="false" customHeight="true" outlineLevel="0" collapsed="false">
      <c r="A81" s="25" t="s">
        <v>314</v>
      </c>
      <c r="B81" s="30" t="n">
        <f aca="false">MAX(0,B33-B27)</f>
        <v>0</v>
      </c>
      <c r="C81" s="30" t="n">
        <f aca="false">MAX(0,C33-C27)</f>
        <v>0</v>
      </c>
      <c r="D81" s="30" t="n">
        <f aca="false">MAX(0,D33-D27)</f>
        <v>0</v>
      </c>
      <c r="E81" s="30" t="n">
        <f aca="false">MAX(0,E33-E27)</f>
        <v>0</v>
      </c>
      <c r="F81" s="30" t="n">
        <f aca="false">MAX(0,F33-F27)</f>
        <v>0</v>
      </c>
      <c r="G81" s="30" t="n">
        <f aca="false">MAX(0,G33-G27)</f>
        <v>0</v>
      </c>
      <c r="H81" s="30" t="n">
        <f aca="false">MAX(0,H33-H27)</f>
        <v>0</v>
      </c>
      <c r="I81" s="30" t="n">
        <f aca="false">MAX(0,I33-I27)</f>
        <v>0</v>
      </c>
      <c r="J81" s="30" t="n">
        <f aca="false">MAX(0,J33-J27)</f>
        <v>0</v>
      </c>
      <c r="K81" s="30" t="n">
        <f aca="false">MAX(0,K33-K27)</f>
        <v>0</v>
      </c>
      <c r="L81" s="30" t="n">
        <f aca="false">MAX(0,L33-L27)</f>
        <v>0</v>
      </c>
      <c r="M81" s="30" t="n">
        <f aca="false">MAX(0,M33-M27)</f>
        <v>0</v>
      </c>
      <c r="N81" s="30" t="n">
        <f aca="false">MAX(0,N33-N27)</f>
        <v>0</v>
      </c>
      <c r="O81" s="30" t="n">
        <f aca="false">MAX(0,O33-O27)</f>
        <v>0</v>
      </c>
      <c r="P81" s="30" t="n">
        <f aca="false">MAX(0,P33-P27)</f>
        <v>0</v>
      </c>
      <c r="Q81" s="30" t="n">
        <f aca="false">MAX(0,Q33-Q27)</f>
        <v>0</v>
      </c>
      <c r="R81" s="30" t="n">
        <f aca="false">MAX(0,R33-R27)</f>
        <v>0</v>
      </c>
      <c r="S81" s="30" t="n">
        <f aca="false">MAX(0,S33-S27)</f>
        <v>0</v>
      </c>
      <c r="T81" s="30" t="n">
        <f aca="false">MAX(0,T33-T27)</f>
        <v>0</v>
      </c>
      <c r="U81" s="30" t="n">
        <f aca="false">MAX(0,U33-U27)</f>
        <v>0</v>
      </c>
      <c r="V81" s="30" t="n">
        <f aca="false">MAX(0,V33-V27)</f>
        <v>0</v>
      </c>
      <c r="W81" s="30" t="n">
        <f aca="false">MAX(0,W33-W27)</f>
        <v>0</v>
      </c>
      <c r="X81" s="30" t="n">
        <f aca="false">MAX(0,X33-X27)</f>
        <v>0</v>
      </c>
      <c r="Y81" s="30" t="n">
        <f aca="false">MAX(0,Y33-Y27)</f>
        <v>0</v>
      </c>
      <c r="Z81" s="30" t="n">
        <f aca="false">MAX(0,Z33-Z27)</f>
        <v>0</v>
      </c>
      <c r="AA81" s="30" t="n">
        <f aca="false">MAX(0,AA33-AA27)</f>
        <v>0</v>
      </c>
      <c r="AB81" s="30" t="n">
        <f aca="false">MAX(0,AB33-AB27)</f>
        <v>0</v>
      </c>
      <c r="AC81" s="30" t="n">
        <f aca="false">MAX(0,AC33-AC27)</f>
        <v>0</v>
      </c>
      <c r="AD81" s="30" t="n">
        <f aca="false">MAX(0,AD33-AD27)</f>
        <v>0</v>
      </c>
      <c r="AE81" s="30" t="n">
        <f aca="false">MAX(0,AE33-AE27)</f>
        <v>0</v>
      </c>
      <c r="AF81" s="30" t="n">
        <f aca="false">MAX(0,AF33-AF27)</f>
        <v>0</v>
      </c>
      <c r="AG81" s="30" t="n">
        <f aca="false">MAX(0,AG33-AG27)</f>
        <v>0</v>
      </c>
      <c r="AH81" s="30" t="n">
        <f aca="false">MAX(0,AH33-AH27)</f>
        <v>0</v>
      </c>
      <c r="AI81" s="30" t="n">
        <f aca="false">MAX(0,AI33-AI27)</f>
        <v>0</v>
      </c>
      <c r="AJ81" s="30" t="n">
        <f aca="false">MAX(0,AJ33-AJ27)</f>
        <v>0</v>
      </c>
      <c r="AK81" s="30" t="n">
        <f aca="false">MAX(0,AK33-AK27)</f>
        <v>0</v>
      </c>
    </row>
    <row r="82" customFormat="false" ht="15" hidden="false" customHeight="true" outlineLevel="0" collapsed="false">
      <c r="A82" s="25" t="s">
        <v>315</v>
      </c>
      <c r="B82" s="30" t="n">
        <f aca="false">B77-(Inputs!$B$6+B72+B75-B76)</f>
        <v>0</v>
      </c>
      <c r="C82" s="30" t="n">
        <f aca="false">C77-(B77+C72+C75-C76)</f>
        <v>0</v>
      </c>
      <c r="D82" s="30" t="n">
        <f aca="false">D77-(C77+D72+D75-D76)</f>
        <v>0</v>
      </c>
      <c r="E82" s="30" t="n">
        <f aca="false">E77-(D77+E72+E75-E76)</f>
        <v>0</v>
      </c>
      <c r="F82" s="30" t="n">
        <f aca="false">F77-(E77+F72+F75-F76)</f>
        <v>0</v>
      </c>
      <c r="G82" s="30" t="n">
        <f aca="false">G77-(F77+G72+G75-G76)</f>
        <v>0</v>
      </c>
      <c r="H82" s="30" t="n">
        <f aca="false">H77-(G77+H72+H75-H76)</f>
        <v>0</v>
      </c>
      <c r="I82" s="30" t="n">
        <f aca="false">I77-(H77+I72+I75-I76)</f>
        <v>0</v>
      </c>
      <c r="J82" s="30" t="n">
        <f aca="false">J77-(I77+J72+J75-J76)</f>
        <v>0</v>
      </c>
      <c r="K82" s="30" t="n">
        <f aca="false">K77-(J77+K72+K75-K76)</f>
        <v>0</v>
      </c>
      <c r="L82" s="30" t="n">
        <f aca="false">L77-(K77+L72+L75-L76)</f>
        <v>0</v>
      </c>
      <c r="M82" s="30" t="n">
        <f aca="false">M77-(L77+M72+M75-M76)</f>
        <v>0</v>
      </c>
      <c r="N82" s="30" t="n">
        <f aca="false">N77-(M77+N72+N75-N76)</f>
        <v>0</v>
      </c>
      <c r="O82" s="30" t="n">
        <f aca="false">O77-(N77+O72+O75-O76)</f>
        <v>0</v>
      </c>
      <c r="P82" s="30" t="n">
        <f aca="false">P77-(O77+P72+P75-P76)</f>
        <v>0</v>
      </c>
      <c r="Q82" s="30" t="n">
        <f aca="false">Q77-(P77+Q72+Q75-Q76)</f>
        <v>0</v>
      </c>
      <c r="R82" s="30" t="n">
        <f aca="false">R77-(Q77+R72+R75-R76)</f>
        <v>0</v>
      </c>
      <c r="S82" s="30" t="n">
        <f aca="false">S77-(R77+S72+S75-S76)</f>
        <v>0</v>
      </c>
      <c r="T82" s="30" t="n">
        <f aca="false">T77-(S77+T72+T75-T76)</f>
        <v>0</v>
      </c>
      <c r="U82" s="30" t="n">
        <f aca="false">U77-(T77+U72+U75-U76)</f>
        <v>0</v>
      </c>
      <c r="V82" s="30" t="n">
        <f aca="false">V77-(U77+V72+V75-V76)</f>
        <v>0</v>
      </c>
      <c r="W82" s="30" t="n">
        <f aca="false">W77-(V77+W72+W75-W76)</f>
        <v>0</v>
      </c>
      <c r="X82" s="30" t="n">
        <f aca="false">X77-(W77+X72+X75-X76)</f>
        <v>0</v>
      </c>
      <c r="Y82" s="30" t="n">
        <f aca="false">Y77-(X77+Y72+Y75-Y76)</f>
        <v>0</v>
      </c>
      <c r="Z82" s="30" t="n">
        <f aca="false">Z77-(Y77+Z72+Z75-Z76)</f>
        <v>0</v>
      </c>
      <c r="AA82" s="30" t="n">
        <f aca="false">AA77-(Z77+AA72+AA75-AA76)</f>
        <v>0</v>
      </c>
      <c r="AB82" s="30" t="n">
        <f aca="false">AB77-(AA77+AB72+AB75-AB76)</f>
        <v>0</v>
      </c>
      <c r="AC82" s="30" t="n">
        <f aca="false">AC77-(AB77+AC72+AC75-AC76)</f>
        <v>0</v>
      </c>
      <c r="AD82" s="30" t="n">
        <f aca="false">AD77-(AC77+AD72+AD75-AD76)</f>
        <v>0</v>
      </c>
      <c r="AE82" s="30" t="n">
        <f aca="false">AE77-(AD77+AE72+AE75-AE76)</f>
        <v>0</v>
      </c>
      <c r="AF82" s="30" t="n">
        <f aca="false">AF77-(AE77+AF72+AF75-AF76)</f>
        <v>0</v>
      </c>
      <c r="AG82" s="30" t="n">
        <f aca="false">AG77-(AF77+AG72+AG75-AG76)</f>
        <v>0</v>
      </c>
      <c r="AH82" s="30" t="n">
        <f aca="false">AH77-(AG77+AH72+AH75-AH76)</f>
        <v>0</v>
      </c>
      <c r="AI82" s="30" t="n">
        <f aca="false">AI77-(AH77+AI72+AI75-AI76)</f>
        <v>0</v>
      </c>
      <c r="AJ82" s="30" t="n">
        <f aca="false">AJ77-(AI77+AJ72+AJ75-AJ76)</f>
        <v>0</v>
      </c>
      <c r="AK82" s="30" t="n">
        <f aca="false">AK77-(AJ77+AK72+AK75-AK76)</f>
        <v>0</v>
      </c>
    </row>
    <row r="83" customFormat="false" ht="15" hidden="false" customHeight="true" outlineLevel="0" collapsed="false">
      <c r="A83" s="25" t="s">
        <v>316</v>
      </c>
      <c r="B83" s="30" t="n">
        <f aca="false">B43-SUM(B39:B42)</f>
        <v>0</v>
      </c>
      <c r="C83" s="30" t="n">
        <f aca="false">C43-SUM(C39:C42)</f>
        <v>0</v>
      </c>
      <c r="D83" s="30" t="n">
        <f aca="false">D43-SUM(D39:D42)</f>
        <v>0</v>
      </c>
      <c r="E83" s="30" t="n">
        <f aca="false">E43-SUM(E39:E42)</f>
        <v>0</v>
      </c>
      <c r="F83" s="30" t="n">
        <f aca="false">F43-SUM(F39:F42)</f>
        <v>0</v>
      </c>
      <c r="G83" s="30" t="n">
        <f aca="false">G43-SUM(G39:G42)</f>
        <v>0</v>
      </c>
      <c r="H83" s="30" t="n">
        <f aca="false">H43-SUM(H39:H42)</f>
        <v>0</v>
      </c>
      <c r="I83" s="30" t="n">
        <f aca="false">I43-SUM(I39:I42)</f>
        <v>0</v>
      </c>
      <c r="J83" s="30" t="n">
        <f aca="false">J43-SUM(J39:J42)</f>
        <v>0</v>
      </c>
      <c r="K83" s="30" t="n">
        <f aca="false">K43-SUM(K39:K42)</f>
        <v>0</v>
      </c>
      <c r="L83" s="30" t="n">
        <f aca="false">L43-SUM(L39:L42)</f>
        <v>0</v>
      </c>
      <c r="M83" s="30" t="n">
        <f aca="false">M43-SUM(M39:M42)</f>
        <v>0</v>
      </c>
      <c r="N83" s="30" t="n">
        <f aca="false">N43-SUM(N39:N42)</f>
        <v>0</v>
      </c>
      <c r="O83" s="30" t="n">
        <f aca="false">O43-SUM(O39:O42)</f>
        <v>0</v>
      </c>
      <c r="P83" s="30" t="n">
        <f aca="false">P43-SUM(P39:P42)</f>
        <v>0</v>
      </c>
      <c r="Q83" s="30" t="n">
        <f aca="false">Q43-SUM(Q39:Q42)</f>
        <v>0</v>
      </c>
      <c r="R83" s="30" t="n">
        <f aca="false">R43-SUM(R39:R42)</f>
        <v>0</v>
      </c>
      <c r="S83" s="30" t="n">
        <f aca="false">S43-SUM(S39:S42)</f>
        <v>0</v>
      </c>
      <c r="T83" s="30" t="n">
        <f aca="false">T43-SUM(T39:T42)</f>
        <v>0</v>
      </c>
      <c r="U83" s="30" t="n">
        <f aca="false">U43-SUM(U39:U42)</f>
        <v>0</v>
      </c>
      <c r="V83" s="30" t="n">
        <f aca="false">V43-SUM(V39:V42)</f>
        <v>0</v>
      </c>
      <c r="W83" s="30" t="n">
        <f aca="false">W43-SUM(W39:W42)</f>
        <v>0</v>
      </c>
      <c r="X83" s="30" t="n">
        <f aca="false">X43-SUM(X39:X42)</f>
        <v>0</v>
      </c>
      <c r="Y83" s="30" t="n">
        <f aca="false">Y43-SUM(Y39:Y42)</f>
        <v>0</v>
      </c>
      <c r="Z83" s="30" t="n">
        <f aca="false">Z43-SUM(Z39:Z42)</f>
        <v>0</v>
      </c>
      <c r="AA83" s="30" t="n">
        <f aca="false">AA43-SUM(AA39:AA42)</f>
        <v>0</v>
      </c>
      <c r="AB83" s="30" t="n">
        <f aca="false">AB43-SUM(AB39:AB42)</f>
        <v>0</v>
      </c>
      <c r="AC83" s="30" t="n">
        <f aca="false">AC43-SUM(AC39:AC42)</f>
        <v>0</v>
      </c>
      <c r="AD83" s="30" t="n">
        <f aca="false">AD43-SUM(AD39:AD42)</f>
        <v>0</v>
      </c>
      <c r="AE83" s="30" t="n">
        <f aca="false">AE43-SUM(AE39:AE42)</f>
        <v>0</v>
      </c>
      <c r="AF83" s="30" t="n">
        <f aca="false">AF43-SUM(AF39:AF42)</f>
        <v>0</v>
      </c>
      <c r="AG83" s="30" t="n">
        <f aca="false">AG43-SUM(AG39:AG42)</f>
        <v>0</v>
      </c>
      <c r="AH83" s="30" t="n">
        <f aca="false">AH43-SUM(AH39:AH42)</f>
        <v>0</v>
      </c>
      <c r="AI83" s="30" t="n">
        <f aca="false">AI43-SUM(AI39:AI42)</f>
        <v>0</v>
      </c>
      <c r="AJ83" s="30" t="n">
        <f aca="false">AJ43-SUM(AJ39:AJ42)</f>
        <v>0</v>
      </c>
      <c r="AK83" s="30" t="n">
        <f aca="false">AK43-SUM(AK39:AK42)</f>
        <v>0</v>
      </c>
    </row>
    <row r="84" customFormat="false" ht="15" hidden="false" customHeight="true" outlineLevel="0" collapsed="false">
      <c r="A84" s="25" t="s">
        <v>317</v>
      </c>
      <c r="B84" s="30" t="n">
        <f aca="false">B19-B17</f>
        <v>0</v>
      </c>
      <c r="C84" s="30" t="n">
        <f aca="false">C19-C17</f>
        <v>0</v>
      </c>
      <c r="D84" s="30" t="n">
        <f aca="false">D19-D17</f>
        <v>0</v>
      </c>
      <c r="E84" s="30" t="n">
        <f aca="false">E19-E17</f>
        <v>0</v>
      </c>
      <c r="F84" s="30" t="n">
        <f aca="false">F19-F17</f>
        <v>0</v>
      </c>
      <c r="G84" s="30" t="n">
        <f aca="false">G19-G17</f>
        <v>0</v>
      </c>
      <c r="H84" s="30" t="n">
        <f aca="false">H19-H17</f>
        <v>0</v>
      </c>
      <c r="I84" s="30" t="n">
        <f aca="false">I19-I17</f>
        <v>0</v>
      </c>
      <c r="J84" s="30" t="n">
        <f aca="false">J19-J17</f>
        <v>0</v>
      </c>
      <c r="K84" s="30" t="n">
        <f aca="false">K19-K17</f>
        <v>0</v>
      </c>
      <c r="L84" s="30" t="n">
        <f aca="false">L19-L17</f>
        <v>0</v>
      </c>
      <c r="M84" s="30" t="n">
        <f aca="false">M19-M17</f>
        <v>0</v>
      </c>
      <c r="N84" s="30" t="n">
        <f aca="false">N19-N17</f>
        <v>0</v>
      </c>
      <c r="O84" s="30" t="n">
        <f aca="false">O19-O17</f>
        <v>0</v>
      </c>
      <c r="P84" s="30" t="n">
        <f aca="false">P19-P17</f>
        <v>0</v>
      </c>
      <c r="Q84" s="30" t="n">
        <f aca="false">Q19-Q17</f>
        <v>0</v>
      </c>
      <c r="R84" s="30" t="n">
        <f aca="false">R19-R17</f>
        <v>0</v>
      </c>
      <c r="S84" s="30" t="n">
        <f aca="false">S19-S17</f>
        <v>0</v>
      </c>
      <c r="T84" s="30" t="n">
        <f aca="false">T19-T17</f>
        <v>0</v>
      </c>
      <c r="U84" s="30" t="n">
        <f aca="false">U19-U17</f>
        <v>0</v>
      </c>
      <c r="V84" s="30" t="n">
        <f aca="false">V19-V17</f>
        <v>0</v>
      </c>
      <c r="W84" s="30" t="n">
        <f aca="false">W19-W17</f>
        <v>0</v>
      </c>
      <c r="X84" s="30" t="n">
        <f aca="false">X19-X17</f>
        <v>0</v>
      </c>
      <c r="Y84" s="30" t="n">
        <f aca="false">Y19-Y17</f>
        <v>0</v>
      </c>
      <c r="Z84" s="30" t="n">
        <f aca="false">Z19-Z17</f>
        <v>0</v>
      </c>
      <c r="AA84" s="30" t="n">
        <f aca="false">AA19-AA17</f>
        <v>0</v>
      </c>
      <c r="AB84" s="30" t="n">
        <f aca="false">AB19-AB17</f>
        <v>0</v>
      </c>
      <c r="AC84" s="30" t="n">
        <f aca="false">AC19-AC17</f>
        <v>0</v>
      </c>
      <c r="AD84" s="30" t="n">
        <f aca="false">AD19-AD17</f>
        <v>0</v>
      </c>
      <c r="AE84" s="30" t="n">
        <f aca="false">AE19-AE17</f>
        <v>0</v>
      </c>
      <c r="AF84" s="30" t="n">
        <f aca="false">AF19-AF17</f>
        <v>0</v>
      </c>
      <c r="AG84" s="30" t="n">
        <f aca="false">AG19-AG17</f>
        <v>0</v>
      </c>
      <c r="AH84" s="30" t="n">
        <f aca="false">AH19-AH17</f>
        <v>0</v>
      </c>
      <c r="AI84" s="30" t="n">
        <f aca="false">AI19-AI17</f>
        <v>0</v>
      </c>
      <c r="AJ84" s="30" t="n">
        <f aca="false">AJ19-AJ17</f>
        <v>0</v>
      </c>
      <c r="AK84" s="30" t="n">
        <f aca="false">AK19-AK17</f>
        <v>0</v>
      </c>
    </row>
    <row r="85" customFormat="false" ht="15" hidden="false" customHeight="true" outlineLevel="0" collapsed="false">
      <c r="A85" s="25" t="s">
        <v>318</v>
      </c>
      <c r="B85" s="30" t="n">
        <f aca="false">B66</f>
        <v>0</v>
      </c>
      <c r="C85" s="30" t="n">
        <f aca="false">C66</f>
        <v>16200</v>
      </c>
      <c r="D85" s="30" t="n">
        <f aca="false">D66</f>
        <v>24300</v>
      </c>
      <c r="E85" s="30" t="n">
        <f aca="false">E66</f>
        <v>24300</v>
      </c>
      <c r="F85" s="30" t="n">
        <f aca="false">F66</f>
        <v>16200</v>
      </c>
      <c r="G85" s="30" t="n">
        <f aca="false">G66</f>
        <v>24300</v>
      </c>
      <c r="H85" s="30" t="n">
        <f aca="false">H66</f>
        <v>24300</v>
      </c>
      <c r="I85" s="30" t="n">
        <f aca="false">I66</f>
        <v>16200</v>
      </c>
      <c r="J85" s="30" t="n">
        <f aca="false">J66</f>
        <v>24300</v>
      </c>
      <c r="K85" s="30" t="n">
        <f aca="false">K66</f>
        <v>24300</v>
      </c>
      <c r="L85" s="30" t="n">
        <f aca="false">L66</f>
        <v>24300</v>
      </c>
      <c r="M85" s="30" t="n">
        <f aca="false">M66</f>
        <v>16200</v>
      </c>
      <c r="N85" s="30" t="n">
        <f aca="false">N66</f>
        <v>24300</v>
      </c>
      <c r="O85" s="30" t="n">
        <f aca="false">O66</f>
        <v>32400</v>
      </c>
      <c r="P85" s="30" t="n">
        <f aca="false">P66</f>
        <v>32400</v>
      </c>
      <c r="Q85" s="30" t="n">
        <f aca="false">Q66</f>
        <v>40500</v>
      </c>
      <c r="R85" s="30" t="n">
        <f aca="false">R66</f>
        <v>32400</v>
      </c>
      <c r="S85" s="30" t="n">
        <f aca="false">S66</f>
        <v>32400</v>
      </c>
      <c r="T85" s="30" t="n">
        <f aca="false">T66</f>
        <v>32400</v>
      </c>
      <c r="U85" s="30" t="n">
        <f aca="false">U66</f>
        <v>32400</v>
      </c>
      <c r="V85" s="30" t="n">
        <f aca="false">V66</f>
        <v>40500</v>
      </c>
      <c r="W85" s="30" t="n">
        <f aca="false">W66</f>
        <v>32400</v>
      </c>
      <c r="X85" s="30" t="n">
        <f aca="false">X66</f>
        <v>32400</v>
      </c>
      <c r="Y85" s="30" t="n">
        <f aca="false">Y66</f>
        <v>32400</v>
      </c>
      <c r="Z85" s="30" t="n">
        <f aca="false">Z66</f>
        <v>32400</v>
      </c>
      <c r="AA85" s="30" t="n">
        <f aca="false">AA66</f>
        <v>32400</v>
      </c>
      <c r="AB85" s="30" t="n">
        <f aca="false">AB66</f>
        <v>32400</v>
      </c>
      <c r="AC85" s="30" t="n">
        <f aca="false">AC66</f>
        <v>24300</v>
      </c>
      <c r="AD85" s="30" t="n">
        <f aca="false">AD66</f>
        <v>24300</v>
      </c>
      <c r="AE85" s="30" t="n">
        <f aca="false">AE66</f>
        <v>24300</v>
      </c>
      <c r="AF85" s="30" t="n">
        <f aca="false">AF66</f>
        <v>16200</v>
      </c>
      <c r="AG85" s="30" t="n">
        <f aca="false">AG66</f>
        <v>16200</v>
      </c>
      <c r="AH85" s="30" t="n">
        <f aca="false">AH66</f>
        <v>16200</v>
      </c>
      <c r="AI85" s="30" t="n">
        <f aca="false">AI66</f>
        <v>8100</v>
      </c>
      <c r="AJ85" s="30" t="n">
        <f aca="false">AJ66</f>
        <v>8100</v>
      </c>
      <c r="AK85" s="30" t="n">
        <f aca="false">AK66</f>
        <v>8100</v>
      </c>
    </row>
    <row r="86" customFormat="false" ht="15" hidden="false" customHeight="true" outlineLevel="0" collapsed="false">
      <c r="A86" s="25" t="s">
        <v>319</v>
      </c>
      <c r="B86" s="30" t="n">
        <f aca="false">B35</f>
        <v>0</v>
      </c>
      <c r="C86" s="30" t="n">
        <f aca="false">C35</f>
        <v>0</v>
      </c>
      <c r="D86" s="30" t="n">
        <f aca="false">D35</f>
        <v>0</v>
      </c>
      <c r="E86" s="30" t="n">
        <f aca="false">E35</f>
        <v>0</v>
      </c>
      <c r="F86" s="30" t="n">
        <f aca="false">F35</f>
        <v>0</v>
      </c>
      <c r="G86" s="30" t="n">
        <f aca="false">G35</f>
        <v>0</v>
      </c>
      <c r="H86" s="30" t="n">
        <f aca="false">H35</f>
        <v>0</v>
      </c>
      <c r="I86" s="30" t="n">
        <f aca="false">I35</f>
        <v>0</v>
      </c>
      <c r="J86" s="30" t="n">
        <f aca="false">J35</f>
        <v>0</v>
      </c>
      <c r="K86" s="30" t="n">
        <f aca="false">K35</f>
        <v>0</v>
      </c>
      <c r="L86" s="30" t="n">
        <f aca="false">L35</f>
        <v>0</v>
      </c>
      <c r="M86" s="30" t="n">
        <f aca="false">M35</f>
        <v>0</v>
      </c>
      <c r="N86" s="30" t="n">
        <f aca="false">N35</f>
        <v>0</v>
      </c>
      <c r="O86" s="30" t="n">
        <f aca="false">O35</f>
        <v>0</v>
      </c>
      <c r="P86" s="30" t="n">
        <f aca="false">P35</f>
        <v>0</v>
      </c>
      <c r="Q86" s="30" t="n">
        <f aca="false">Q35</f>
        <v>0</v>
      </c>
      <c r="R86" s="30" t="n">
        <f aca="false">R35</f>
        <v>0</v>
      </c>
      <c r="S86" s="30" t="n">
        <f aca="false">S35</f>
        <v>0</v>
      </c>
      <c r="T86" s="30" t="n">
        <f aca="false">T35</f>
        <v>0</v>
      </c>
      <c r="U86" s="30" t="n">
        <f aca="false">U35</f>
        <v>0</v>
      </c>
      <c r="V86" s="30" t="n">
        <f aca="false">V35</f>
        <v>0</v>
      </c>
      <c r="W86" s="30" t="n">
        <f aca="false">W35</f>
        <v>0</v>
      </c>
      <c r="X86" s="30" t="n">
        <f aca="false">X35</f>
        <v>0</v>
      </c>
      <c r="Y86" s="30" t="n">
        <f aca="false">Y35</f>
        <v>0</v>
      </c>
      <c r="Z86" s="30" t="n">
        <f aca="false">Z35</f>
        <v>0</v>
      </c>
      <c r="AA86" s="30" t="n">
        <f aca="false">AA35</f>
        <v>2</v>
      </c>
      <c r="AB86" s="30" t="n">
        <f aca="false">AB35</f>
        <v>4</v>
      </c>
      <c r="AC86" s="30" t="n">
        <f aca="false">AC35</f>
        <v>7</v>
      </c>
      <c r="AD86" s="30" t="n">
        <f aca="false">AD35</f>
        <v>10</v>
      </c>
      <c r="AE86" s="30" t="n">
        <f aca="false">AE35</f>
        <v>13</v>
      </c>
      <c r="AF86" s="30" t="n">
        <f aca="false">AF35</f>
        <v>17</v>
      </c>
      <c r="AG86" s="30" t="n">
        <f aca="false">AG35</f>
        <v>21</v>
      </c>
      <c r="AH86" s="30" t="n">
        <f aca="false">AH35</f>
        <v>25</v>
      </c>
      <c r="AI86" s="30" t="n">
        <f aca="false">AI35</f>
        <v>30</v>
      </c>
      <c r="AJ86" s="30" t="n">
        <f aca="false">AJ35</f>
        <v>35</v>
      </c>
      <c r="AK86" s="30" t="n">
        <f aca="false">AK35</f>
        <v>40</v>
      </c>
    </row>
    <row r="87" customFormat="false" ht="15" hidden="false" customHeight="true" outlineLevel="0" collapsed="false">
      <c r="A87" s="25" t="s">
        <v>320</v>
      </c>
      <c r="B87" s="29" t="n">
        <f aca="false">IFERROR(SUM(B39:B40)/B43,0)</f>
        <v>0</v>
      </c>
      <c r="C87" s="29" t="n">
        <f aca="false">IFERROR(SUM(C39:C40)/C43,0)</f>
        <v>0</v>
      </c>
      <c r="D87" s="29" t="n">
        <f aca="false">IFERROR(SUM(D39:D40)/D43,0)</f>
        <v>0.0888798901717548</v>
      </c>
      <c r="E87" s="29" t="n">
        <f aca="false">IFERROR(SUM(E39:E40)/E43,0)</f>
        <v>0.180028801494626</v>
      </c>
      <c r="F87" s="29" t="n">
        <f aca="false">IFERROR(SUM(F39:F40)/F43,0)</f>
        <v>0.279585074491208</v>
      </c>
      <c r="G87" s="29" t="n">
        <f aca="false">IFERROR(SUM(G39:G40)/G43,0)</f>
        <v>0.421005721070947</v>
      </c>
      <c r="H87" s="29" t="n">
        <f aca="false">IFERROR(SUM(H39:H40)/H43,0)</f>
        <v>0.410523994131338</v>
      </c>
      <c r="I87" s="29" t="n">
        <f aca="false">IFERROR(SUM(I39:I40)/I43,0)</f>
        <v>0.433808444440646</v>
      </c>
      <c r="J87" s="29" t="n">
        <f aca="false">IFERROR(SUM(J39:J40)/J43,0)</f>
        <v>0.539808298409761</v>
      </c>
      <c r="K87" s="29" t="n">
        <f aca="false">IFERROR(SUM(K39:K40)/K43,0)</f>
        <v>0.495025010946014</v>
      </c>
      <c r="L87" s="29" t="n">
        <f aca="false">IFERROR(SUM(L39:L40)/L43,0)</f>
        <v>0.516069118484014</v>
      </c>
      <c r="M87" s="29" t="n">
        <f aca="false">IFERROR(SUM(M39:M40)/M43,0)</f>
        <v>0.537960021374466</v>
      </c>
      <c r="N87" s="29" t="n">
        <f aca="false">IFERROR(SUM(N39:N40)/N43,0)</f>
        <v>0.616820654541709</v>
      </c>
      <c r="O87" s="29" t="n">
        <f aca="false">IFERROR(SUM(O39:O40)/O43,0)</f>
        <v>0.567154415340427</v>
      </c>
      <c r="P87" s="29" t="n">
        <f aca="false">IFERROR(SUM(P39:P40)/P43,0)</f>
        <v>0.543876274748922</v>
      </c>
      <c r="Q87" s="29" t="n">
        <f aca="false">IFERROR(SUM(Q39:Q40)/Q43,0)</f>
        <v>0.55663289568912</v>
      </c>
      <c r="R87" s="29" t="n">
        <f aca="false">IFERROR(SUM(R39:R40)/R43,0)</f>
        <v>0.535324765059086</v>
      </c>
      <c r="S87" s="29" t="n">
        <f aca="false">IFERROR(SUM(S39:S40)/S43,0)</f>
        <v>0.588875896876521</v>
      </c>
      <c r="T87" s="29" t="n">
        <f aca="false">IFERROR(SUM(T39:T40)/T43,0)</f>
        <v>0.600862528064648</v>
      </c>
      <c r="U87" s="29" t="n">
        <f aca="false">IFERROR(SUM(U39:U40)/U43,0)</f>
        <v>0.611485133694446</v>
      </c>
      <c r="V87" s="29" t="n">
        <f aca="false">IFERROR(SUM(V39:V40)/V43,0)</f>
        <v>0.631592681548083</v>
      </c>
      <c r="W87" s="29" t="n">
        <f aca="false">IFERROR(SUM(W39:W40)/W43,0)</f>
        <v>0.607925194609895</v>
      </c>
      <c r="X87" s="29" t="n">
        <f aca="false">IFERROR(SUM(X39:X40)/X43,0)</f>
        <v>0.672295132015672</v>
      </c>
      <c r="Y87" s="29" t="n">
        <f aca="false">IFERROR(SUM(Y39:Y40)/Y43,0)</f>
        <v>0.701141932571784</v>
      </c>
      <c r="Z87" s="29" t="n">
        <f aca="false">IFERROR(SUM(Z39:Z40)/Z43,0)</f>
        <v>0.729118064945138</v>
      </c>
      <c r="AA87" s="29" t="n">
        <f aca="false">IFERROR(SUM(AA39:AA40)/AA43,0)</f>
        <v>0.756261603758111</v>
      </c>
      <c r="AB87" s="29" t="n">
        <f aca="false">IFERROR(SUM(AB39:AB40)/AB43,0)</f>
        <v>0.782608436428144</v>
      </c>
      <c r="AC87" s="29" t="n">
        <f aca="false">IFERROR(SUM(AC39:AC40)/AC43,0)</f>
        <v>0.775886930806495</v>
      </c>
      <c r="AD87" s="29" t="n">
        <f aca="false">IFERROR(SUM(AD39:AD40)/AD43,0)</f>
        <v>0.833458374082993</v>
      </c>
      <c r="AE87" s="29" t="n">
        <f aca="false">IFERROR(SUM(AE39:AE40)/AE43,0)</f>
        <v>0.85062050170727</v>
      </c>
      <c r="AF87" s="29" t="n">
        <f aca="false">IFERROR(SUM(AF39:AF40)/AF43,0)</f>
        <v>0.833356217339604</v>
      </c>
      <c r="AG87" s="29" t="n">
        <f aca="false">IFERROR(SUM(AG39:AG40)/AG43,0)</f>
        <v>0.884554263868355</v>
      </c>
      <c r="AH87" s="29" t="n">
        <f aca="false">IFERROR(SUM(AH39:AH40)/AH43,0)</f>
        <v>0.89379347989402</v>
      </c>
      <c r="AI87" s="29" t="n">
        <f aca="false">IFERROR(SUM(AI39:AI40)/AI43,0)</f>
        <v>0.867750703346602</v>
      </c>
      <c r="AJ87" s="29" t="n">
        <f aca="false">IFERROR(SUM(AJ39:AJ40)/AJ43,0)</f>
        <v>0.912748340582444</v>
      </c>
      <c r="AK87" s="29" t="n">
        <f aca="false">IFERROR(SUM(AK39:AK40)/AK43,0)</f>
        <v>0.914778676763443</v>
      </c>
    </row>
    <row r="88" customFormat="false" ht="15" hidden="false" customHeight="true" outlineLevel="0" collapsed="false">
      <c r="A88" s="25" t="s">
        <v>321</v>
      </c>
      <c r="B88" s="30" t="n">
        <f aca="false">0+B11</f>
        <v>0</v>
      </c>
      <c r="C88" s="30" t="n">
        <f aca="false">B88+C11</f>
        <v>2</v>
      </c>
      <c r="D88" s="30" t="n">
        <f aca="false">C88+D11</f>
        <v>5</v>
      </c>
      <c r="E88" s="30" t="n">
        <f aca="false">D88+E11</f>
        <v>8</v>
      </c>
      <c r="F88" s="30" t="n">
        <f aca="false">E88+F11</f>
        <v>10</v>
      </c>
      <c r="G88" s="30" t="n">
        <f aca="false">F88+G11</f>
        <v>13</v>
      </c>
      <c r="H88" s="30" t="n">
        <f aca="false">G88+H11</f>
        <v>16</v>
      </c>
      <c r="I88" s="30" t="n">
        <f aca="false">H88+I11</f>
        <v>18</v>
      </c>
      <c r="J88" s="30" t="n">
        <f aca="false">I88+J11</f>
        <v>21</v>
      </c>
      <c r="K88" s="30" t="n">
        <f aca="false">J88+K11</f>
        <v>24</v>
      </c>
      <c r="L88" s="30" t="n">
        <f aca="false">K88+L11</f>
        <v>27</v>
      </c>
      <c r="M88" s="30" t="n">
        <f aca="false">L88+M11</f>
        <v>29</v>
      </c>
      <c r="N88" s="30" t="n">
        <f aca="false">M88+N11</f>
        <v>32</v>
      </c>
      <c r="O88" s="30" t="n">
        <f aca="false">N88+O11</f>
        <v>36</v>
      </c>
      <c r="P88" s="30" t="n">
        <f aca="false">O88+P11</f>
        <v>40</v>
      </c>
      <c r="Q88" s="30" t="n">
        <f aca="false">P88+Q11</f>
        <v>45</v>
      </c>
      <c r="R88" s="30" t="n">
        <f aca="false">Q88+R11</f>
        <v>49</v>
      </c>
      <c r="S88" s="30" t="n">
        <f aca="false">R88+S11</f>
        <v>53</v>
      </c>
      <c r="T88" s="30" t="n">
        <f aca="false">S88+T11</f>
        <v>57</v>
      </c>
      <c r="U88" s="30" t="n">
        <f aca="false">T88+U11</f>
        <v>61</v>
      </c>
      <c r="V88" s="30" t="n">
        <f aca="false">U88+V11</f>
        <v>66</v>
      </c>
      <c r="W88" s="30" t="n">
        <f aca="false">V88+W11</f>
        <v>70</v>
      </c>
      <c r="X88" s="30" t="n">
        <f aca="false">W88+X11</f>
        <v>74</v>
      </c>
      <c r="Y88" s="30" t="n">
        <f aca="false">X88+Y11</f>
        <v>78</v>
      </c>
      <c r="Z88" s="30" t="n">
        <f aca="false">Y88+Z11</f>
        <v>82</v>
      </c>
      <c r="AA88" s="30" t="n">
        <f aca="false">Z88+AA11</f>
        <v>88</v>
      </c>
      <c r="AB88" s="30" t="n">
        <f aca="false">AA88+AB11</f>
        <v>94</v>
      </c>
      <c r="AC88" s="30" t="n">
        <f aca="false">AB88+AC11</f>
        <v>100</v>
      </c>
      <c r="AD88" s="30" t="n">
        <f aca="false">AC88+AD11</f>
        <v>106</v>
      </c>
      <c r="AE88" s="30" t="n">
        <f aca="false">AD88+AE11</f>
        <v>112</v>
      </c>
      <c r="AF88" s="30" t="n">
        <f aca="false">AE88+AF11</f>
        <v>118</v>
      </c>
      <c r="AG88" s="30" t="n">
        <f aca="false">AF88+AG11</f>
        <v>124</v>
      </c>
      <c r="AH88" s="30" t="n">
        <f aca="false">AG88+AH11</f>
        <v>130</v>
      </c>
      <c r="AI88" s="30" t="n">
        <f aca="false">AH88+AI11</f>
        <v>136</v>
      </c>
      <c r="AJ88" s="30" t="n">
        <f aca="false">AI88+AJ11</f>
        <v>142</v>
      </c>
      <c r="AK88" s="30" t="n">
        <f aca="false">AJ88+AK11</f>
        <v>148</v>
      </c>
    </row>
    <row r="89" customFormat="false" ht="15" hidden="false" customHeight="true" outlineLevel="0" collapsed="false">
      <c r="A89" s="25" t="s">
        <v>322</v>
      </c>
      <c r="B89" s="30" t="n">
        <f aca="false">0+B15</f>
        <v>0</v>
      </c>
      <c r="C89" s="30" t="n">
        <f aca="false">B89+C15</f>
        <v>0</v>
      </c>
      <c r="D89" s="30" t="n">
        <f aca="false">C89+D15</f>
        <v>2</v>
      </c>
      <c r="E89" s="30" t="n">
        <f aca="false">D89+E15</f>
        <v>5</v>
      </c>
      <c r="F89" s="30" t="n">
        <f aca="false">E89+F15</f>
        <v>8</v>
      </c>
      <c r="G89" s="30" t="n">
        <f aca="false">F89+G15</f>
        <v>10</v>
      </c>
      <c r="H89" s="30" t="n">
        <f aca="false">G89+H15</f>
        <v>13</v>
      </c>
      <c r="I89" s="30" t="n">
        <f aca="false">H89+I15</f>
        <v>16</v>
      </c>
      <c r="J89" s="30" t="n">
        <f aca="false">I89+J15</f>
        <v>18</v>
      </c>
      <c r="K89" s="30" t="n">
        <f aca="false">J89+K15</f>
        <v>21</v>
      </c>
      <c r="L89" s="30" t="n">
        <f aca="false">K89+L15</f>
        <v>24</v>
      </c>
      <c r="M89" s="30" t="n">
        <f aca="false">L89+M15</f>
        <v>27</v>
      </c>
      <c r="N89" s="30" t="n">
        <f aca="false">M89+N15</f>
        <v>29</v>
      </c>
      <c r="O89" s="30" t="n">
        <f aca="false">N89+O15</f>
        <v>32</v>
      </c>
      <c r="P89" s="30" t="n">
        <f aca="false">O89+P15</f>
        <v>36</v>
      </c>
      <c r="Q89" s="30" t="n">
        <f aca="false">P89+Q15</f>
        <v>40</v>
      </c>
      <c r="R89" s="30" t="n">
        <f aca="false">Q89+R15</f>
        <v>45</v>
      </c>
      <c r="S89" s="30" t="n">
        <f aca="false">R89+S15</f>
        <v>49</v>
      </c>
      <c r="T89" s="30" t="n">
        <f aca="false">S89+T15</f>
        <v>53</v>
      </c>
      <c r="U89" s="30" t="n">
        <f aca="false">T89+U15</f>
        <v>57</v>
      </c>
      <c r="V89" s="30" t="n">
        <f aca="false">U89+V15</f>
        <v>61</v>
      </c>
      <c r="W89" s="30" t="n">
        <f aca="false">V89+W15</f>
        <v>66</v>
      </c>
      <c r="X89" s="30" t="n">
        <f aca="false">W89+X15</f>
        <v>70</v>
      </c>
      <c r="Y89" s="30" t="n">
        <f aca="false">X89+Y15</f>
        <v>74</v>
      </c>
      <c r="Z89" s="30" t="n">
        <f aca="false">Y89+Z15</f>
        <v>78</v>
      </c>
      <c r="AA89" s="30" t="n">
        <f aca="false">Z89+AA15</f>
        <v>82</v>
      </c>
      <c r="AB89" s="30" t="n">
        <f aca="false">AA89+AB15</f>
        <v>86</v>
      </c>
      <c r="AC89" s="30" t="n">
        <f aca="false">AB89+AC15</f>
        <v>90</v>
      </c>
      <c r="AD89" s="30" t="n">
        <f aca="false">AC89+AD15</f>
        <v>93</v>
      </c>
      <c r="AE89" s="30" t="n">
        <f aca="false">AD89+AE15</f>
        <v>96</v>
      </c>
      <c r="AF89" s="30" t="n">
        <f aca="false">AE89+AF15</f>
        <v>99</v>
      </c>
      <c r="AG89" s="30" t="n">
        <f aca="false">AF89+AG15</f>
        <v>101</v>
      </c>
      <c r="AH89" s="30" t="n">
        <f aca="false">AG89+AH15</f>
        <v>103</v>
      </c>
      <c r="AI89" s="30" t="n">
        <f aca="false">AH89+AI15</f>
        <v>105</v>
      </c>
      <c r="AJ89" s="30" t="n">
        <f aca="false">AI89+AJ15</f>
        <v>106</v>
      </c>
      <c r="AK89" s="30" t="n">
        <f aca="false">AJ89+AK15</f>
        <v>107</v>
      </c>
    </row>
    <row r="90" customFormat="false" ht="15" hidden="false" customHeight="true" outlineLevel="0" collapsed="false">
      <c r="A90" s="25" t="s">
        <v>323</v>
      </c>
      <c r="B90" s="30" t="n">
        <f aca="false">B88-B89-B35-B36</f>
        <v>0</v>
      </c>
      <c r="C90" s="30" t="n">
        <f aca="false">C88-C89-C35-C36</f>
        <v>0</v>
      </c>
      <c r="D90" s="30" t="n">
        <f aca="false">D88-D89-D35-D36</f>
        <v>0</v>
      </c>
      <c r="E90" s="30" t="n">
        <f aca="false">E88-E89-E35-E36</f>
        <v>0</v>
      </c>
      <c r="F90" s="30" t="n">
        <f aca="false">F88-F89-F35-F36</f>
        <v>0</v>
      </c>
      <c r="G90" s="30" t="n">
        <f aca="false">G88-G89-G35-G36</f>
        <v>0</v>
      </c>
      <c r="H90" s="30" t="n">
        <f aca="false">H88-H89-H35-H36</f>
        <v>0</v>
      </c>
      <c r="I90" s="30" t="n">
        <f aca="false">I88-I89-I35-I36</f>
        <v>0</v>
      </c>
      <c r="J90" s="30" t="n">
        <f aca="false">J88-J89-J35-J36</f>
        <v>0</v>
      </c>
      <c r="K90" s="30" t="n">
        <f aca="false">K88-K89-K35-K36</f>
        <v>0</v>
      </c>
      <c r="L90" s="30" t="n">
        <f aca="false">L88-L89-L35-L36</f>
        <v>0</v>
      </c>
      <c r="M90" s="30" t="n">
        <f aca="false">M88-M89-M35-M36</f>
        <v>0</v>
      </c>
      <c r="N90" s="30" t="n">
        <f aca="false">N88-N89-N35-N36</f>
        <v>0</v>
      </c>
      <c r="O90" s="30" t="n">
        <f aca="false">O88-O89-O35-O36</f>
        <v>0</v>
      </c>
      <c r="P90" s="30" t="n">
        <f aca="false">P88-P89-P35-P36</f>
        <v>0</v>
      </c>
      <c r="Q90" s="30" t="n">
        <f aca="false">Q88-Q89-Q35-Q36</f>
        <v>0</v>
      </c>
      <c r="R90" s="30" t="n">
        <f aca="false">R88-R89-R35-R36</f>
        <v>0</v>
      </c>
      <c r="S90" s="30" t="n">
        <f aca="false">S88-S89-S35-S36</f>
        <v>0</v>
      </c>
      <c r="T90" s="30" t="n">
        <f aca="false">T88-T89-T35-T36</f>
        <v>0</v>
      </c>
      <c r="U90" s="30" t="n">
        <f aca="false">U88-U89-U35-U36</f>
        <v>0</v>
      </c>
      <c r="V90" s="30" t="n">
        <f aca="false">V88-V89-V35-V36</f>
        <v>0</v>
      </c>
      <c r="W90" s="30" t="n">
        <f aca="false">W88-W89-W35-W36</f>
        <v>0</v>
      </c>
      <c r="X90" s="30" t="n">
        <f aca="false">X88-X89-X35-X36</f>
        <v>0</v>
      </c>
      <c r="Y90" s="30" t="n">
        <f aca="false">Y88-Y89-Y35-Y36</f>
        <v>0</v>
      </c>
      <c r="Z90" s="30" t="n">
        <f aca="false">Z88-Z89-Z35-Z36</f>
        <v>0</v>
      </c>
      <c r="AA90" s="30" t="n">
        <f aca="false">AA88-AA89-AA35-AA36</f>
        <v>0</v>
      </c>
      <c r="AB90" s="30" t="n">
        <f aca="false">AB88-AB89-AB35-AB36</f>
        <v>0</v>
      </c>
      <c r="AC90" s="30" t="n">
        <f aca="false">AC88-AC89-AC35-AC36</f>
        <v>0</v>
      </c>
      <c r="AD90" s="30" t="n">
        <f aca="false">AD88-AD89-AD35-AD36</f>
        <v>0</v>
      </c>
      <c r="AE90" s="30" t="n">
        <f aca="false">AE88-AE89-AE35-AE36</f>
        <v>0</v>
      </c>
      <c r="AF90" s="30" t="n">
        <f aca="false">AF88-AF89-AF35-AF36</f>
        <v>0</v>
      </c>
      <c r="AG90" s="30" t="n">
        <f aca="false">AG88-AG89-AG35-AG36</f>
        <v>0</v>
      </c>
      <c r="AH90" s="30" t="n">
        <f aca="false">AH88-AH89-AH35-AH36</f>
        <v>0</v>
      </c>
      <c r="AI90" s="30" t="n">
        <f aca="false">AI88-AI89-AI35-AI36</f>
        <v>0</v>
      </c>
      <c r="AJ90" s="30" t="n">
        <f aca="false">AJ88-AJ89-AJ35-AJ36</f>
        <v>0</v>
      </c>
      <c r="AK90" s="30" t="n">
        <f aca="false">AK88-AK89-AK35-AK36</f>
        <v>0</v>
      </c>
    </row>
    <row r="91" customFormat="false" ht="15" hidden="false" customHeight="true" outlineLevel="0" collapsed="false">
      <c r="A91" s="25" t="s">
        <v>324</v>
      </c>
      <c r="B91" s="30" t="n">
        <f aca="false">B43-B56-(B65-0)+(B66-0)-B64</f>
        <v>0</v>
      </c>
      <c r="C91" s="30" t="n">
        <f aca="false">C43-C56-(C65-B65)+(C66-B66)-C64</f>
        <v>0</v>
      </c>
      <c r="D91" s="30" t="n">
        <f aca="false">D43-D56-(D65-C65)+(D66-C66)-D64</f>
        <v>0</v>
      </c>
      <c r="E91" s="30" t="n">
        <f aca="false">E43-E56-(E65-D65)+(E66-D66)-E64</f>
        <v>0</v>
      </c>
      <c r="F91" s="30" t="n">
        <f aca="false">F43-F56-(F65-E65)+(F66-E66)-F64</f>
        <v>0</v>
      </c>
      <c r="G91" s="30" t="n">
        <f aca="false">G43-G56-(G65-F65)+(G66-F66)-G64</f>
        <v>0</v>
      </c>
      <c r="H91" s="30" t="n">
        <f aca="false">H43-H56-(H65-G65)+(H66-G66)-H64</f>
        <v>0</v>
      </c>
      <c r="I91" s="30" t="n">
        <f aca="false">I43-I56-(I65-H65)+(I66-H66)-I64</f>
        <v>0</v>
      </c>
      <c r="J91" s="30" t="n">
        <f aca="false">J43-J56-(J65-I65)+(J66-I66)-J64</f>
        <v>0</v>
      </c>
      <c r="K91" s="30" t="n">
        <f aca="false">K43-K56-(K65-J65)+(K66-J66)-K64</f>
        <v>0</v>
      </c>
      <c r="L91" s="30" t="n">
        <f aca="false">L43-L56-(L65-K65)+(L66-K66)-L64</f>
        <v>0</v>
      </c>
      <c r="M91" s="30" t="n">
        <f aca="false">M43-M56-(M65-L65)+(M66-L66)-M64</f>
        <v>0</v>
      </c>
      <c r="N91" s="30" t="n">
        <f aca="false">N43-N56-(N65-M65)+(N66-M66)-N64</f>
        <v>0</v>
      </c>
      <c r="O91" s="30" t="n">
        <f aca="false">O43-O56-(O65-N65)+(O66-N66)-O64</f>
        <v>0</v>
      </c>
      <c r="P91" s="30" t="n">
        <f aca="false">P43-P56-(P65-O65)+(P66-O66)-P64</f>
        <v>0</v>
      </c>
      <c r="Q91" s="30" t="n">
        <f aca="false">Q43-Q56-(Q65-P65)+(Q66-P66)-Q64</f>
        <v>0</v>
      </c>
      <c r="R91" s="30" t="n">
        <f aca="false">R43-R56-(R65-Q65)+(R66-Q66)-R64</f>
        <v>0</v>
      </c>
      <c r="S91" s="30" t="n">
        <f aca="false">S43-S56-(S65-R65)+(S66-R66)-S64</f>
        <v>0</v>
      </c>
      <c r="T91" s="30" t="n">
        <f aca="false">T43-T56-(T65-S65)+(T66-S66)-T64</f>
        <v>0</v>
      </c>
      <c r="U91" s="30" t="n">
        <f aca="false">U43-U56-(U65-T65)+(U66-T66)-U64</f>
        <v>0</v>
      </c>
      <c r="V91" s="30" t="n">
        <f aca="false">V43-V56-(V65-U65)+(V66-U66)-V64</f>
        <v>0</v>
      </c>
      <c r="W91" s="30" t="n">
        <f aca="false">W43-W56-(W65-V65)+(W66-V66)-W64</f>
        <v>0</v>
      </c>
      <c r="X91" s="30" t="n">
        <f aca="false">X43-X56-(X65-W65)+(X66-W66)-X64</f>
        <v>0</v>
      </c>
      <c r="Y91" s="30" t="n">
        <f aca="false">Y43-Y56-(Y65-X65)+(Y66-X66)-Y64</f>
        <v>0</v>
      </c>
      <c r="Z91" s="30" t="n">
        <f aca="false">Z43-Z56-(Z65-Y65)+(Z66-Y66)-Z64</f>
        <v>0</v>
      </c>
      <c r="AA91" s="30" t="n">
        <f aca="false">AA43-AA56-(AA65-Z65)+(AA66-Z66)-AA64</f>
        <v>0</v>
      </c>
      <c r="AB91" s="30" t="n">
        <f aca="false">AB43-AB56-(AB65-AA65)+(AB66-AA66)-AB64</f>
        <v>0</v>
      </c>
      <c r="AC91" s="30" t="n">
        <f aca="false">AC43-AC56-(AC65-AB65)+(AC66-AB66)-AC64</f>
        <v>0</v>
      </c>
      <c r="AD91" s="30" t="n">
        <f aca="false">AD43-AD56-(AD65-AC65)+(AD66-AC66)-AD64</f>
        <v>0</v>
      </c>
      <c r="AE91" s="30" t="n">
        <f aca="false">AE43-AE56-(AE65-AD65)+(AE66-AD66)-AE64</f>
        <v>0</v>
      </c>
      <c r="AF91" s="30" t="n">
        <f aca="false">AF43-AF56-(AF65-AE65)+(AF66-AE66)-AF64</f>
        <v>0</v>
      </c>
      <c r="AG91" s="30" t="n">
        <f aca="false">AG43-AG56-(AG65-AF65)+(AG66-AF66)-AG64</f>
        <v>0</v>
      </c>
      <c r="AH91" s="30" t="n">
        <f aca="false">AH43-AH56-(AH65-AG65)+(AH66-AG66)-AH64</f>
        <v>0</v>
      </c>
      <c r="AI91" s="30" t="n">
        <f aca="false">AI43-AI56-(AI65-AH65)+(AI66-AH66)-AI64</f>
        <v>0</v>
      </c>
      <c r="AJ91" s="30" t="n">
        <f aca="false">AJ43-AJ56-(AJ65-AI65)+(AJ66-AI66)-AJ64</f>
        <v>0</v>
      </c>
      <c r="AK91" s="30" t="n">
        <f aca="false">AK43-AK56-(AK65-AJ65)+(AK66-AJ66)-AK64</f>
        <v>0</v>
      </c>
    </row>
    <row r="92" customFormat="false" ht="15" hidden="false" customHeight="true" outlineLevel="0" collapsed="false">
      <c r="A92" s="25" t="s">
        <v>325</v>
      </c>
      <c r="B92" s="30" t="n">
        <f aca="false">B69-0-B67+B68</f>
        <v>0</v>
      </c>
      <c r="C92" s="30" t="n">
        <f aca="false">C69-B69-C67+C68</f>
        <v>0</v>
      </c>
      <c r="D92" s="30" t="n">
        <f aca="false">D69-C69-D67+D68</f>
        <v>0</v>
      </c>
      <c r="E92" s="30" t="n">
        <f aca="false">E69-D69-E67+E68</f>
        <v>0</v>
      </c>
      <c r="F92" s="30" t="n">
        <f aca="false">F69-E69-F67+F68</f>
        <v>0</v>
      </c>
      <c r="G92" s="30" t="n">
        <f aca="false">G69-F69-G67+G68</f>
        <v>0</v>
      </c>
      <c r="H92" s="30" t="n">
        <f aca="false">H69-G69-H67+H68</f>
        <v>0</v>
      </c>
      <c r="I92" s="30" t="n">
        <f aca="false">I69-H69-I67+I68</f>
        <v>0</v>
      </c>
      <c r="J92" s="30" t="n">
        <f aca="false">J69-I69-J67+J68</f>
        <v>0</v>
      </c>
      <c r="K92" s="30" t="n">
        <f aca="false">K69-J69-K67+K68</f>
        <v>0</v>
      </c>
      <c r="L92" s="30" t="n">
        <f aca="false">L69-K69-L67+L68</f>
        <v>0</v>
      </c>
      <c r="M92" s="30" t="n">
        <f aca="false">M69-L69-M67+M68</f>
        <v>0</v>
      </c>
      <c r="N92" s="30" t="n">
        <f aca="false">N69-M69-N67+N68</f>
        <v>0</v>
      </c>
      <c r="O92" s="30" t="n">
        <f aca="false">O69-N69-O67+O68</f>
        <v>0</v>
      </c>
      <c r="P92" s="30" t="n">
        <f aca="false">P69-O69-P67+P68</f>
        <v>0</v>
      </c>
      <c r="Q92" s="30" t="n">
        <f aca="false">Q69-P69-Q67+Q68</f>
        <v>0</v>
      </c>
      <c r="R92" s="30" t="n">
        <f aca="false">R69-Q69-R67+R68</f>
        <v>0</v>
      </c>
      <c r="S92" s="30" t="n">
        <f aca="false">S69-R69-S67+S68</f>
        <v>0</v>
      </c>
      <c r="T92" s="30" t="n">
        <f aca="false">T69-S69-T67+T68</f>
        <v>0</v>
      </c>
      <c r="U92" s="30" t="n">
        <f aca="false">U69-T69-U67+U68</f>
        <v>0</v>
      </c>
      <c r="V92" s="30" t="n">
        <f aca="false">V69-U69-V67+V68</f>
        <v>0</v>
      </c>
      <c r="W92" s="30" t="n">
        <f aca="false">W69-V69-W67+W68</f>
        <v>0</v>
      </c>
      <c r="X92" s="30" t="n">
        <f aca="false">X69-W69-X67+X68</f>
        <v>0</v>
      </c>
      <c r="Y92" s="30" t="n">
        <f aca="false">Y69-X69-Y67+Y68</f>
        <v>0</v>
      </c>
      <c r="Z92" s="30" t="n">
        <f aca="false">Z69-Y69-Z67+Z68</f>
        <v>0</v>
      </c>
      <c r="AA92" s="30" t="n">
        <f aca="false">AA69-Z69-AA67+AA68</f>
        <v>0</v>
      </c>
      <c r="AB92" s="30" t="n">
        <f aca="false">AB69-AA69-AB67+AB68</f>
        <v>0</v>
      </c>
      <c r="AC92" s="30" t="n">
        <f aca="false">AC69-AB69-AC67+AC68</f>
        <v>0</v>
      </c>
      <c r="AD92" s="30" t="n">
        <f aca="false">AD69-AC69-AD67+AD68</f>
        <v>0</v>
      </c>
      <c r="AE92" s="30" t="n">
        <f aca="false">AE69-AD69-AE67+AE68</f>
        <v>0</v>
      </c>
      <c r="AF92" s="30" t="n">
        <f aca="false">AF69-AE69-AF67+AF68</f>
        <v>0</v>
      </c>
      <c r="AG92" s="30" t="n">
        <f aca="false">AG69-AF69-AG67+AG68</f>
        <v>0</v>
      </c>
      <c r="AH92" s="30" t="n">
        <f aca="false">AH69-AG69-AH67+AH68</f>
        <v>0</v>
      </c>
      <c r="AI92" s="30" t="n">
        <f aca="false">AI69-AH69-AI67+AI68</f>
        <v>0</v>
      </c>
      <c r="AJ92" s="30" t="n">
        <f aca="false">AJ69-AI69-AJ67+AJ68</f>
        <v>0</v>
      </c>
      <c r="AK92" s="30" t="n">
        <f aca="false">AK69-AJ69-AK67+AK68</f>
        <v>0</v>
      </c>
    </row>
    <row r="93" customFormat="false" ht="15" hidden="false" customHeight="true" outlineLevel="0" collapsed="false">
      <c r="A93" s="25" t="s">
        <v>326</v>
      </c>
      <c r="B93" s="30" t="n">
        <f aca="false">B45+SUM(B46:B47)*(B28-B17*Cases!$D$21*Offers!$D$9)/B27+IFERROR(B48*B39/B43,0)</f>
        <v>0</v>
      </c>
      <c r="C93" s="30" t="n">
        <f aca="false">C45+SUM(C46:C47)*(C28-C17*Cases!$D$21*Offers!$D$9)/C27+IFERROR(C48*C39/C43,0)</f>
        <v>0</v>
      </c>
      <c r="D93" s="30" t="n">
        <f aca="false">D45+SUM(D46:D47)*(D28-D17*Cases!$D$21*Offers!$D$9)/D27+IFERROR(D48*D39/D43,0)</f>
        <v>773.998283930685</v>
      </c>
      <c r="E93" s="30" t="n">
        <f aca="false">E45+SUM(E46:E47)*(E28-E17*Cases!$D$21*Offers!$D$9)/E27+IFERROR(E48*E39/E43,0)</f>
        <v>2273.4895457279</v>
      </c>
      <c r="F93" s="30" t="n">
        <f aca="false">F45+SUM(F46:F47)*(F28-F17*Cases!$D$21*Offers!$D$9)/F27+IFERROR(F48*F39/F43,0)</f>
        <v>3930.23249795923</v>
      </c>
      <c r="G93" s="30" t="n">
        <f aca="false">G45+SUM(G46:G47)*(G28-G17*Cases!$D$21*Offers!$D$9)/G27+IFERROR(G48*G39/G43,0)</f>
        <v>5233.51403550205</v>
      </c>
      <c r="H93" s="30" t="n">
        <f aca="false">H45+SUM(H46:H47)*(H28-H17*Cases!$D$21*Offers!$D$9)/H27+IFERROR(H48*H39/H43,0)</f>
        <v>6684.73392583743</v>
      </c>
      <c r="I93" s="30" t="n">
        <f aca="false">I45+SUM(I46:I47)*(I28-I17*Cases!$D$21*Offers!$D$9)/I27+IFERROR(I48*I39/I43,0)</f>
        <v>8579.57063641507</v>
      </c>
      <c r="J93" s="30" t="n">
        <f aca="false">J45+SUM(J46:J47)*(J28-J17*Cases!$D$21*Offers!$D$9)/J27+IFERROR(J48*J39/J43,0)</f>
        <v>9895.56070853084</v>
      </c>
      <c r="K93" s="30" t="n">
        <f aca="false">K45+SUM(K46:K47)*(K28-K17*Cases!$D$21*Offers!$D$9)/K27+IFERROR(K48*K39/K43,0)</f>
        <v>11359.6067711315</v>
      </c>
      <c r="L93" s="30" t="n">
        <f aca="false">L45+SUM(L46:L47)*(L28-L17*Cases!$D$21*Offers!$D$9)/L27+IFERROR(L48*L39/L43,0)</f>
        <v>13250.857216026</v>
      </c>
      <c r="M93" s="30" t="n">
        <f aca="false">M45+SUM(M46:M47)*(M28-M17*Cases!$D$21*Offers!$D$9)/M27+IFERROR(M48*M39/M43,0)</f>
        <v>14897.1867339381</v>
      </c>
      <c r="N93" s="30" t="n">
        <f aca="false">N45+SUM(N46:N47)*(N28-N17*Cases!$D$21*Offers!$D$9)/N27+IFERROR(N48*N39/N43,0)</f>
        <v>16378.6217439871</v>
      </c>
      <c r="O93" s="30" t="n">
        <f aca="false">O45+SUM(O46:O47)*(O28-O17*Cases!$D$21*Offers!$D$9)/O27+IFERROR(O48*O39/O43,0)</f>
        <v>17866.438280266</v>
      </c>
      <c r="P93" s="30" t="n">
        <f aca="false">P45+SUM(P46:P47)*(P28-P17*Cases!$D$21*Offers!$D$9)/P27+IFERROR(P48*P39/P43,0)</f>
        <v>19916.3627362337</v>
      </c>
      <c r="Q93" s="30" t="n">
        <f aca="false">Q45+SUM(Q46:Q47)*(Q28-Q17*Cases!$D$21*Offers!$D$9)/Q27+IFERROR(Q48*Q39/Q43,0)</f>
        <v>22355.368205386</v>
      </c>
      <c r="R93" s="30" t="n">
        <f aca="false">R45+SUM(R46:R47)*(R28-R17*Cases!$D$21*Offers!$D$9)/R27+IFERROR(R48*R39/R43,0)</f>
        <v>25114.9341466113</v>
      </c>
      <c r="S93" s="30" t="n">
        <f aca="false">S45+SUM(S46:S47)*(S28-S17*Cases!$D$21*Offers!$D$9)/S27+IFERROR(S48*S39/S43,0)</f>
        <v>27669.1044533397</v>
      </c>
      <c r="T93" s="30" t="n">
        <f aca="false">T45+SUM(T46:T47)*(T28-T17*Cases!$D$21*Offers!$D$9)/T27+IFERROR(T48*T39/T43,0)</f>
        <v>29890.6478049608</v>
      </c>
      <c r="U93" s="30" t="n">
        <f aca="false">U45+SUM(U46:U47)*(U28-U17*Cases!$D$21*Offers!$D$9)/U27+IFERROR(U48*U39/U43,0)</f>
        <v>32095.5284348334</v>
      </c>
      <c r="V93" s="30" t="n">
        <f aca="false">V45+SUM(V46:V47)*(V28-V17*Cases!$D$21*Offers!$D$9)/V27+IFERROR(V48*V39/V43,0)</f>
        <v>34312.3002113855</v>
      </c>
      <c r="W93" s="30" t="n">
        <f aca="false">W45+SUM(W46:W47)*(W28-W17*Cases!$D$21*Offers!$D$9)/W27+IFERROR(W48*W39/W43,0)</f>
        <v>36858.7035344842</v>
      </c>
      <c r="X93" s="30" t="n">
        <f aca="false">X45+SUM(X46:X47)*(X28-X17*Cases!$D$21*Offers!$D$9)/X27+IFERROR(X48*X39/X43,0)</f>
        <v>39215.5080123429</v>
      </c>
      <c r="Y93" s="30" t="n">
        <f aca="false">Y45+SUM(Y46:Y47)*(Y28-Y17*Cases!$D$21*Offers!$D$9)/Y27+IFERROR(Y48*Y39/Y43,0)</f>
        <v>41350.4690731047</v>
      </c>
      <c r="Z93" s="30" t="n">
        <f aca="false">Z45+SUM(Z46:Z47)*(Z28-Z17*Cases!$D$21*Offers!$D$9)/Z27+IFERROR(Z48*Z39/Z43,0)</f>
        <v>43469.4173370777</v>
      </c>
      <c r="AA93" s="30" t="n">
        <f aca="false">AA45+SUM(AA46:AA47)*(AA28-AA17*Cases!$D$21*Offers!$D$9)/AA27+IFERROR(AA48*AA39/AA43,0)</f>
        <v>45572.4729286254</v>
      </c>
      <c r="AB93" s="30" t="n">
        <f aca="false">AB45+SUM(AB46:AB47)*(AB28-AB17*Cases!$D$21*Offers!$D$9)/AB27+IFERROR(AB48*AB39/AB43,0)</f>
        <v>47659.7550694673</v>
      </c>
      <c r="AC93" s="30" t="n">
        <f aca="false">AC45+SUM(AC46:AC47)*(AC28-AC17*Cases!$D$21*Offers!$D$9)/AC27+IFERROR(AC48*AC39/AC43,0)</f>
        <v>49696.4412052258</v>
      </c>
      <c r="AD93" s="30" t="n">
        <f aca="false">AD45+SUM(AD46:AD47)*(AD28-AD17*Cases!$D$21*Offers!$D$9)/AD27+IFERROR(AD48*AD39/AD43,0)</f>
        <v>51357.1451056548</v>
      </c>
      <c r="AE93" s="30" t="n">
        <f aca="false">AE45+SUM(AE46:AE47)*(AE28-AE17*Cases!$D$21*Offers!$D$9)/AE27+IFERROR(AE48*AE39/AE43,0)</f>
        <v>52793.7674748665</v>
      </c>
      <c r="AF93" s="30" t="n">
        <f aca="false">AF45+SUM(AF46:AF47)*(AF28-AF17*Cases!$D$21*Offers!$D$9)/AF27+IFERROR(AF48*AF39/AF43,0)</f>
        <v>54182.0943314373</v>
      </c>
      <c r="AG93" s="30" t="n">
        <f aca="false">AG45+SUM(AG46:AG47)*(AG28-AG17*Cases!$D$21*Offers!$D$9)/AG27+IFERROR(AG48*AG39/AG43,0)</f>
        <v>55204.4308409707</v>
      </c>
      <c r="AH93" s="30" t="n">
        <f aca="false">AH45+SUM(AH46:AH47)*(AH28-AH17*Cases!$D$21*Offers!$D$9)/AH27+IFERROR(AH48*AH39/AH43,0)</f>
        <v>56004.9281887728</v>
      </c>
      <c r="AI93" s="30" t="n">
        <f aca="false">AI45+SUM(AI46:AI47)*(AI28-AI17*Cases!$D$21*Offers!$D$9)/AI27+IFERROR(AI48*AI39/AI43,0)</f>
        <v>56760.3606518987</v>
      </c>
      <c r="AJ93" s="30" t="n">
        <f aca="false">AJ45+SUM(AJ46:AJ47)*(AJ28-AJ17*Cases!$D$21*Offers!$D$9)/AJ27+IFERROR(AJ48*AJ39/AJ43,0)</f>
        <v>57157.6125111669</v>
      </c>
      <c r="AK93" s="30" t="n">
        <f aca="false">AK45+SUM(AK46:AK47)*(AK28-AK17*Cases!$D$21*Offers!$D$9)/AK27+IFERROR(AK48*AK39/AK43,0)</f>
        <v>57336.1941326074</v>
      </c>
    </row>
    <row r="94" customFormat="false" ht="15" hidden="false" customHeight="true" outlineLevel="0" collapsed="false">
      <c r="A94" s="25" t="s">
        <v>327</v>
      </c>
      <c r="B94" s="30" t="n">
        <f aca="false">SUM(B46:B47)*B17*Cases!$D$21*Offers!$D$9/B27+IFERROR(B48*B40/B43,0)</f>
        <v>0</v>
      </c>
      <c r="C94" s="30" t="n">
        <f aca="false">SUM(C46:C47)*C17*Cases!$D$21*Offers!$D$9/C27+IFERROR(C48*C40/C43,0)</f>
        <v>0</v>
      </c>
      <c r="D94" s="30" t="n">
        <f aca="false">SUM(D46:D47)*D17*Cases!$D$21*Offers!$D$9/D27+IFERROR(D48*D40/D43,0)</f>
        <v>598.283143032414</v>
      </c>
      <c r="E94" s="30" t="n">
        <f aca="false">SUM(E46:E47)*E17*Cases!$D$21*Offers!$D$9/E27+IFERROR(E48*E40/E43,0)</f>
        <v>1495.11257080018</v>
      </c>
      <c r="F94" s="30" t="n">
        <f aca="false">SUM(F46:F47)*F17*Cases!$D$21*Offers!$D$9/F27+IFERROR(F48*F40/F43,0)</f>
        <v>2384.23988259872</v>
      </c>
      <c r="G94" s="30" t="n">
        <f aca="false">SUM(G46:G47)*G17*Cases!$D$21*Offers!$D$9/G27+IFERROR(G48*G40/G43,0)</f>
        <v>3004.33516317644</v>
      </c>
      <c r="H94" s="30" t="n">
        <f aca="false">SUM(H46:H47)*H17*Cases!$D$21*Offers!$D$9/H27+IFERROR(H48*H40/H43,0)</f>
        <v>3871.25682565806</v>
      </c>
      <c r="I94" s="30" t="n">
        <f aca="false">SUM(I46:I47)*I17*Cases!$D$21*Offers!$D$9/I27+IFERROR(I48*I40/I43,0)</f>
        <v>5129.67767552465</v>
      </c>
      <c r="J94" s="30" t="n">
        <f aca="false">SUM(J46:J47)*J17*Cases!$D$21*Offers!$D$9/J27+IFERROR(J48*J40/J43,0)</f>
        <v>5788.90063249615</v>
      </c>
      <c r="K94" s="30" t="n">
        <f aca="false">SUM(K46:K47)*K17*Cases!$D$21*Offers!$D$9/K27+IFERROR(K48*K40/K43,0)</f>
        <v>6705.6509038677</v>
      </c>
      <c r="L94" s="30" t="n">
        <f aca="false">SUM(L46:L47)*L17*Cases!$D$21*Offers!$D$9/L27+IFERROR(L48*L40/L43,0)</f>
        <v>7975.31184582573</v>
      </c>
      <c r="M94" s="30" t="n">
        <f aca="false">SUM(M46:M47)*M17*Cases!$D$21*Offers!$D$9/M27+IFERROR(M48*M40/M43,0)</f>
        <v>8924.50873291053</v>
      </c>
      <c r="N94" s="30" t="n">
        <f aca="false">SUM(N46:N47)*N17*Cases!$D$21*Offers!$D$9/N27+IFERROR(N48*N40/N43,0)</f>
        <v>9850.78957224785</v>
      </c>
      <c r="O94" s="30" t="n">
        <f aca="false">SUM(O46:O47)*O17*Cases!$D$21*Offers!$D$9/O27+IFERROR(O48*O40/O43,0)</f>
        <v>10825.7649390954</v>
      </c>
      <c r="P94" s="30" t="n">
        <f aca="false">SUM(P46:P47)*P17*Cases!$D$21*Offers!$D$9/P27+IFERROR(P48*P40/P43,0)</f>
        <v>12126.8904374481</v>
      </c>
      <c r="Q94" s="30" t="n">
        <f aca="false">SUM(Q46:Q47)*Q17*Cases!$D$21*Offers!$D$9/Q27+IFERROR(Q48*Q40/Q43,0)</f>
        <v>13714.3716952539</v>
      </c>
      <c r="R94" s="30" t="n">
        <f aca="false">SUM(R46:R47)*R17*Cases!$D$21*Offers!$D$9/R27+IFERROR(R48*R40/R43,0)</f>
        <v>15567.5515869898</v>
      </c>
      <c r="S94" s="30" t="n">
        <f aca="false">SUM(S46:S47)*S17*Cases!$D$21*Offers!$D$9/S27+IFERROR(S48*S40/S43,0)</f>
        <v>17103.4746714825</v>
      </c>
      <c r="T94" s="30" t="n">
        <f aca="false">SUM(T46:T47)*T17*Cases!$D$21*Offers!$D$9/T27+IFERROR(T48*T40/T43,0)</f>
        <v>18444.0327023735</v>
      </c>
      <c r="U94" s="30" t="n">
        <f aca="false">SUM(U46:U47)*U17*Cases!$D$21*Offers!$D$9/U27+IFERROR(U48*U40/U43,0)</f>
        <v>19774.5356305602</v>
      </c>
      <c r="V94" s="30" t="n">
        <f aca="false">SUM(V46:V47)*V17*Cases!$D$21*Offers!$D$9/V27+IFERROR(V48*V40/V43,0)</f>
        <v>21117.8065372584</v>
      </c>
      <c r="W94" s="30" t="n">
        <f aca="false">SUM(W46:W47)*W17*Cases!$D$21*Offers!$D$9/W27+IFERROR(W48*W40/W43,0)</f>
        <v>22745.1643663668</v>
      </c>
      <c r="X94" s="30" t="n">
        <f aca="false">SUM(X46:X47)*X17*Cases!$D$21*Offers!$D$9/X27+IFERROR(X48*X40/X43,0)</f>
        <v>24070.9877356253</v>
      </c>
      <c r="Y94" s="30" t="n">
        <f aca="false">SUM(Y46:Y47)*Y17*Cases!$D$21*Offers!$D$9/Y27+IFERROR(Y48*Y40/Y43,0)</f>
        <v>25359.30200972</v>
      </c>
      <c r="Z94" s="30" t="n">
        <f aca="false">SUM(Z46:Z47)*Z17*Cases!$D$21*Offers!$D$9/Z27+IFERROR(Z48*Z40/Z43,0)</f>
        <v>26637.9534555983</v>
      </c>
      <c r="AA94" s="30" t="n">
        <f aca="false">SUM(AA46:AA47)*AA17*Cases!$D$21*Offers!$D$9/AA27+IFERROR(AA48*AA40/AA43,0)</f>
        <v>27907.0145671863</v>
      </c>
      <c r="AB94" s="30" t="n">
        <f aca="false">SUM(AB46:AB47)*AB17*Cases!$D$21*Offers!$D$9/AB27+IFERROR(AB48*AB40/AB43,0)</f>
        <v>29166.5572933368</v>
      </c>
      <c r="AC94" s="30" t="n">
        <f aca="false">SUM(AC46:AC47)*AC17*Cases!$D$21*Offers!$D$9/AC27+IFERROR(AC48*AC40/AC43,0)</f>
        <v>30388.6947460788</v>
      </c>
      <c r="AD94" s="30" t="n">
        <f aca="false">SUM(AD46:AD47)*AD17*Cases!$D$21*Offers!$D$9/AD27+IFERROR(AD48*AD40/AD43,0)</f>
        <v>31295.9425977391</v>
      </c>
      <c r="AE94" s="30" t="n">
        <f aca="false">SUM(AE46:AE47)*AE17*Cases!$D$21*Offers!$D$9/AE27+IFERROR(AE48*AE40/AE43,0)</f>
        <v>32162.8523821991</v>
      </c>
      <c r="AF94" s="30" t="n">
        <f aca="false">SUM(AF46:AF47)*AF17*Cases!$D$21*Offers!$D$9/AF27+IFERROR(AF48*AF40/AF43,0)</f>
        <v>32993.2376628422</v>
      </c>
      <c r="AG94" s="30" t="n">
        <f aca="false">SUM(AG46:AG47)*AG17*Cases!$D$21*Offers!$D$9/AG27+IFERROR(AG48*AG40/AG43,0)</f>
        <v>33515.775659488</v>
      </c>
      <c r="AH94" s="30" t="n">
        <f aca="false">SUM(AH46:AH47)*AH17*Cases!$D$21*Offers!$D$9/AH27+IFERROR(AH48*AH40/AH43,0)</f>
        <v>33998.8241967462</v>
      </c>
      <c r="AI94" s="30" t="n">
        <f aca="false">SUM(AI46:AI47)*AI17*Cases!$D$21*Offers!$D$9/AI27+IFERROR(AI48*AI40/AI43,0)</f>
        <v>34446.994695286</v>
      </c>
      <c r="AJ94" s="30" t="n">
        <f aca="false">SUM(AJ46:AJ47)*AJ17*Cases!$D$21*Offers!$D$9/AJ27+IFERROR(AJ48*AJ40/AJ43,0)</f>
        <v>34592.6354390611</v>
      </c>
      <c r="AK94" s="30" t="n">
        <f aca="false">SUM(AK46:AK47)*AK17*Cases!$D$21*Offers!$D$9/AK27+IFERROR(AK48*AK40/AK43,0)</f>
        <v>34700.397840944</v>
      </c>
    </row>
    <row r="95" customFormat="false" ht="15" hidden="false" customHeight="true" outlineLevel="0" collapsed="false">
      <c r="A95" s="25" t="s">
        <v>328</v>
      </c>
      <c r="B95" s="30" t="n">
        <f aca="false">SUM(B46:B47)*B31/B27+IFERROR(B48*B41/B43,0)</f>
        <v>0</v>
      </c>
      <c r="C95" s="30" t="n">
        <f aca="false">SUM(C46:C47)*C31/C27+IFERROR(C48*C41/C43,0)</f>
        <v>6074.07407407407</v>
      </c>
      <c r="D95" s="30" t="n">
        <f aca="false">SUM(D46:D47)*D31/D27+IFERROR(D48*D41/D43,0)</f>
        <v>9452.48182934043</v>
      </c>
      <c r="E95" s="30" t="n">
        <f aca="false">SUM(E46:E47)*E31/E27+IFERROR(E48*E41/E43,0)</f>
        <v>9515.0276862922</v>
      </c>
      <c r="F95" s="30" t="n">
        <f aca="false">SUM(F46:F47)*F31/F27+IFERROR(F48*F41/F43,0)</f>
        <v>6425.1480627337</v>
      </c>
      <c r="G95" s="30" t="n">
        <f aca="false">SUM(G46:G47)*G31/G27+IFERROR(G48*G41/G43,0)</f>
        <v>9418.51705671828</v>
      </c>
      <c r="H95" s="30" t="n">
        <f aca="false">SUM(H46:H47)*H31/H27+IFERROR(H48*H41/H43,0)</f>
        <v>9514.74748051777</v>
      </c>
      <c r="I95" s="30" t="n">
        <f aca="false">SUM(I46:I47)*I31/I27+IFERROR(I48*I41/I43,0)</f>
        <v>6961.04981455402</v>
      </c>
      <c r="J95" s="30" t="n">
        <f aca="false">SUM(J46:J47)*J31/J27+IFERROR(J48*J41/J43,0)</f>
        <v>10187.1485189251</v>
      </c>
      <c r="K95" s="30" t="n">
        <f aca="false">SUM(K46:K47)*K31/K27+IFERROR(K48*K41/K43,0)</f>
        <v>10295.3425825385</v>
      </c>
      <c r="L95" s="30" t="n">
        <f aca="false">SUM(L46:L47)*L31/L27+IFERROR(L48*L41/L43,0)</f>
        <v>10743.8317345219</v>
      </c>
      <c r="M95" s="30" t="n">
        <f aca="false">SUM(M46:M47)*M31/M27+IFERROR(M48*M41/M43,0)</f>
        <v>7270.45963904468</v>
      </c>
      <c r="N95" s="30" t="n">
        <f aca="false">SUM(N46:N47)*N31/N27+IFERROR(N48*N41/N43,0)</f>
        <v>10918.9599233026</v>
      </c>
      <c r="O95" s="30" t="n">
        <f aca="false">SUM(O46:O47)*O31/O27+IFERROR(O48*O41/O43,0)</f>
        <v>14602.3415507869</v>
      </c>
      <c r="P95" s="30" t="n">
        <f aca="false">SUM(P46:P47)*P31/P27+IFERROR(P48*P41/P43,0)</f>
        <v>14713.2808033815</v>
      </c>
      <c r="Q95" s="30" t="n">
        <f aca="false">SUM(Q46:Q47)*Q31/Q27+IFERROR(Q48*Q41/Q43,0)</f>
        <v>18622.3813455005</v>
      </c>
      <c r="R95" s="30" t="n">
        <f aca="false">SUM(R46:R47)*R31/R27+IFERROR(R48*R41/R43,0)</f>
        <v>15294.8484155005</v>
      </c>
      <c r="S95" s="30" t="n">
        <f aca="false">SUM(S46:S47)*S31/S27+IFERROR(S48*S41/S43,0)</f>
        <v>15342.3252009559</v>
      </c>
      <c r="T95" s="30" t="n">
        <f aca="false">SUM(T46:T47)*T31/T27+IFERROR(T48*T41/T43,0)</f>
        <v>15342.3009274883</v>
      </c>
      <c r="U95" s="30" t="n">
        <f aca="false">SUM(U46:U47)*U31/U27+IFERROR(U48*U41/U43,0)</f>
        <v>15342.2794162338</v>
      </c>
      <c r="V95" s="30" t="n">
        <f aca="false">SUM(V46:V47)*V31/V27+IFERROR(V48*V41/V43,0)</f>
        <v>19061.8521344293</v>
      </c>
      <c r="W95" s="30" t="n">
        <f aca="false">SUM(W46:W47)*W31/W27+IFERROR(W48*W41/W43,0)</f>
        <v>15456.072560086</v>
      </c>
      <c r="X95" s="30" t="n">
        <f aca="false">SUM(X46:X47)*X31/X27+IFERROR(X48*X41/X43,0)</f>
        <v>15342.2401886961</v>
      </c>
      <c r="Y95" s="30" t="n">
        <f aca="false">SUM(Y46:Y47)*Y31/Y27+IFERROR(Y48*Y41/Y43,0)</f>
        <v>15342.2362151437</v>
      </c>
      <c r="Z95" s="30" t="n">
        <f aca="false">SUM(Z46:Z47)*Z31/Z27+IFERROR(Z48*Z41/Z43,0)</f>
        <v>15342.232361523</v>
      </c>
      <c r="AA95" s="30" t="n">
        <f aca="false">SUM(AA46:AA47)*AA31/AA27+IFERROR(AA48*AA41/AA43,0)</f>
        <v>15342.2286225893</v>
      </c>
      <c r="AB95" s="30" t="n">
        <f aca="false">SUM(AB46:AB47)*AB31/AB27+IFERROR(AB48*AB41/AB43,0)</f>
        <v>15342.2249933993</v>
      </c>
      <c r="AC95" s="30" t="n">
        <f aca="false">SUM(AC46:AC47)*AC31/AC27+IFERROR(AC48*AC41/AC43,0)</f>
        <v>11625.5177865843</v>
      </c>
      <c r="AD95" s="30" t="n">
        <f aca="false">SUM(AD46:AD47)*AD31/AD27+IFERROR(AD48*AD41/AD43,0)</f>
        <v>11506.6046351968</v>
      </c>
      <c r="AE95" s="30" t="n">
        <f aca="false">SUM(AE46:AE47)*AE31/AE27+IFERROR(AE48*AE41/AE43,0)</f>
        <v>11506.6032965935</v>
      </c>
      <c r="AF95" s="30" t="n">
        <f aca="false">SUM(AF46:AF47)*AF31/AF27+IFERROR(AF48*AF41/AF43,0)</f>
        <v>7793.99911748545</v>
      </c>
      <c r="AG95" s="30" t="n">
        <f aca="false">SUM(AG46:AG47)*AG31/AG27+IFERROR(AG48*AG41/AG43,0)</f>
        <v>7671.02821091549</v>
      </c>
      <c r="AH95" s="30" t="n">
        <f aca="false">SUM(AH46:AH47)*AH31/AH27+IFERROR(AH48*AH41/AH43,0)</f>
        <v>7671.02788848991</v>
      </c>
      <c r="AI95" s="30" t="n">
        <f aca="false">SUM(AI46:AI47)*AI31/AI27+IFERROR(AI48*AI41/AI43,0)</f>
        <v>3962.30939870631</v>
      </c>
      <c r="AJ95" s="30" t="n">
        <f aca="false">SUM(AJ46:AJ47)*AJ31/AJ27+IFERROR(AJ48*AJ41/AJ43,0)</f>
        <v>3835.49415138135</v>
      </c>
      <c r="AK95" s="30" t="n">
        <f aca="false">SUM(AK46:AK47)*AK31/AK27+IFERROR(AK48*AK41/AK43,0)</f>
        <v>3835.49413354862</v>
      </c>
    </row>
    <row r="96" customFormat="false" ht="15" hidden="false" customHeight="true" outlineLevel="0" collapsed="false">
      <c r="A96" s="25" t="s">
        <v>329</v>
      </c>
      <c r="B96" s="30" t="n">
        <f aca="false">SUM(B46:B47)*B32/B27+IFERROR(B48*B42/B43,0)</f>
        <v>0</v>
      </c>
      <c r="C96" s="30" t="n">
        <f aca="false">SUM(C46:C47)*C32/C27+IFERROR(C48*C42/C43,0)</f>
        <v>0</v>
      </c>
      <c r="D96" s="30" t="n">
        <f aca="false">SUM(D46:D47)*D32/D27+IFERROR(D48*D42/D43,0)</f>
        <v>190.756490177955</v>
      </c>
      <c r="E96" s="30" t="n">
        <f aca="false">SUM(E46:E47)*E32/E27+IFERROR(E48*E42/E43,0)</f>
        <v>658.505265519546</v>
      </c>
      <c r="F96" s="30" t="n">
        <f aca="false">SUM(F46:F47)*F32/F27+IFERROR(F48*F42/F43,0)</f>
        <v>1212.62476173956</v>
      </c>
      <c r="G96" s="30" t="n">
        <f aca="false">SUM(G46:G47)*G32/G27+IFERROR(G48*G42/G43,0)</f>
        <v>1687.89773891175</v>
      </c>
      <c r="H96" s="30" t="n">
        <f aca="false">SUM(H46:H47)*H32/H27+IFERROR(H48*H42/H43,0)</f>
        <v>940.11619721618</v>
      </c>
      <c r="I96" s="30" t="n">
        <f aca="false">SUM(I46:I47)*I32/I27+IFERROR(I48*I42/I43,0)</f>
        <v>2899.64333563496</v>
      </c>
      <c r="J96" s="30" t="n">
        <f aca="false">SUM(J46:J47)*J32/J27+IFERROR(J48*J42/J43,0)</f>
        <v>3406.6105624186</v>
      </c>
      <c r="K96" s="30" t="n">
        <f aca="false">SUM(K46:K47)*K32/K27+IFERROR(K48*K42/K43,0)</f>
        <v>3556.89377908479</v>
      </c>
      <c r="L96" s="30" t="n">
        <f aca="false">SUM(L46:L47)*L32/L27+IFERROR(L48*L42/L43,0)</f>
        <v>4658.06075929576</v>
      </c>
      <c r="M96" s="30" t="n">
        <f aca="false">SUM(M46:M47)*M32/M27+IFERROR(M48*M42/M43,0)</f>
        <v>5250.41035688263</v>
      </c>
      <c r="N96" s="30" t="n">
        <f aca="false">SUM(N46:N47)*N32/N27+IFERROR(N48*N42/N43,0)</f>
        <v>5922.60347586642</v>
      </c>
      <c r="O96" s="30" t="n">
        <f aca="false">SUM(O46:O47)*O32/O27+IFERROR(O48*O42/O43,0)</f>
        <v>6424.04455952554</v>
      </c>
      <c r="P96" s="30" t="n">
        <f aca="false">SUM(P46:P47)*P32/P27+IFERROR(P48*P42/P43,0)</f>
        <v>6366.57673780908</v>
      </c>
      <c r="Q96" s="30" t="n">
        <f aca="false">SUM(Q46:Q47)*Q32/Q27+IFERROR(Q48*Q42/Q43,0)</f>
        <v>7935.24219939543</v>
      </c>
      <c r="R96" s="30" t="n">
        <f aca="false">SUM(R46:R47)*R32/R27+IFERROR(R48*R42/R43,0)</f>
        <v>9151.35199042449</v>
      </c>
      <c r="S96" s="30" t="n">
        <f aca="false">SUM(S46:S47)*S32/S27+IFERROR(S48*S42/S43,0)</f>
        <v>10212.1979391825</v>
      </c>
      <c r="T96" s="30" t="n">
        <f aca="false">SUM(T46:T47)*T32/T27+IFERROR(T48*T42/T43,0)</f>
        <v>11047.3221825093</v>
      </c>
      <c r="U96" s="30" t="n">
        <f aca="false">SUM(U46:U47)*U32/U27+IFERROR(U48*U42/U43,0)</f>
        <v>11876.1824779327</v>
      </c>
      <c r="V96" s="30" t="n">
        <f aca="false">SUM(V46:V47)*V32/V27+IFERROR(V48*V42/V43,0)</f>
        <v>11333.781550534</v>
      </c>
      <c r="W96" s="30" t="n">
        <f aca="false">SUM(W46:W47)*W32/W27+IFERROR(W48*W42/W43,0)</f>
        <v>12267.3913941932</v>
      </c>
      <c r="X96" s="30" t="n">
        <f aca="false">SUM(X46:X47)*X32/X27+IFERROR(X48*X42/X43,0)</f>
        <v>10068.1374280211</v>
      </c>
      <c r="Y96" s="30" t="n">
        <f aca="false">SUM(Y46:Y47)*Y32/Y27+IFERROR(Y48*Y42/Y43,0)</f>
        <v>7874.41526500687</v>
      </c>
      <c r="Z96" s="30" t="n">
        <f aca="false">SUM(Z46:Z47)*Z32/Z27+IFERROR(Z48*Z42/Z43,0)</f>
        <v>5697.14698807902</v>
      </c>
      <c r="AA96" s="30" t="n">
        <f aca="false">SUM(AA46:AA47)*AA32/AA27+IFERROR(AA48*AA42/AA43,0)</f>
        <v>3536.20914633482</v>
      </c>
      <c r="AB96" s="30" t="n">
        <f aca="false">SUM(AB46:AB47)*AB32/AB27+IFERROR(AB48*AB42/AB43,0)</f>
        <v>1391.47921757198</v>
      </c>
      <c r="AC96" s="30" t="n">
        <f aca="false">SUM(AC46:AC47)*AC32/AC27+IFERROR(AC48*AC42/AC43,0)</f>
        <v>3073.37596010813</v>
      </c>
      <c r="AD96" s="30" t="n">
        <f aca="false">SUM(AD46:AD47)*AD32/AD27+IFERROR(AD48*AD42/AD43,0)</f>
        <v>1588.66165894639</v>
      </c>
      <c r="AE96" s="30" t="n">
        <f aca="false">SUM(AE46:AE47)*AE32/AE27+IFERROR(AE48*AE42/AE43,0)</f>
        <v>112.501961227728</v>
      </c>
      <c r="AF96" s="30" t="n">
        <f aca="false">SUM(AF46:AF47)*AF32/AF27+IFERROR(AF48*AF42/AF43,0)</f>
        <v>2458.49733709142</v>
      </c>
      <c r="AG96" s="30" t="n">
        <f aca="false">SUM(AG46:AG47)*AG32/AG27+IFERROR(AG48*AG42/AG43,0)</f>
        <v>1631.79757019713</v>
      </c>
      <c r="AH96" s="30" t="n">
        <f aca="false">SUM(AH46:AH47)*AH32/AH27+IFERROR(AH48*AH42/AH43,0)</f>
        <v>809.271061587975</v>
      </c>
      <c r="AI96" s="30" t="n">
        <f aca="false">SUM(AI46:AI47)*AI32/AI27+IFERROR(AI48*AI42/AI43,0)</f>
        <v>3802.88550082643</v>
      </c>
      <c r="AJ96" s="30" t="n">
        <f aca="false">SUM(AJ46:AJ47)*AJ32/AJ27+IFERROR(AJ48*AJ42/AJ43,0)</f>
        <v>3621.13458814523</v>
      </c>
      <c r="AK96" s="30" t="n">
        <f aca="false">SUM(AK46:AK47)*AK32/AK27+IFERROR(AK48*AK42/AK43,0)</f>
        <v>3437.63882742515</v>
      </c>
    </row>
    <row r="97" customFormat="false" ht="15" hidden="false" customHeight="true" outlineLevel="0" collapsed="false">
      <c r="A97" s="25" t="s">
        <v>330</v>
      </c>
      <c r="B97" s="30" t="n">
        <f aca="false">SUM(B46:B47)*(1-B34)+IF(B43=0,B48,0)</f>
        <v>16400</v>
      </c>
      <c r="C97" s="30" t="n">
        <f aca="false">SUM(C46:C47)*(1-C34)+IF(C43=0,C48,0)</f>
        <v>10487.9259259259</v>
      </c>
      <c r="D97" s="30" t="n">
        <f aca="false">SUM(D46:D47)*(1-D34)+IF(D43=0,D48,0)</f>
        <v>6110.51851851852</v>
      </c>
      <c r="E97" s="30" t="n">
        <f aca="false">SUM(E46:E47)*(1-E34)+IF(E43=0,E48,0)</f>
        <v>4170.94518518519</v>
      </c>
      <c r="F97" s="30" t="n">
        <f aca="false">SUM(F46:F47)*(1-F34)+IF(F43=0,F48,0)</f>
        <v>5192.52791111111</v>
      </c>
      <c r="G97" s="30" t="n">
        <f aca="false">SUM(G46:G47)*(1-G34)+IF(G43=0,G48,0)</f>
        <v>744.337655481483</v>
      </c>
      <c r="H97" s="30" t="n">
        <f aca="false">SUM(H46:H47)*(1-H34)+IF(H43=0,H48,0)</f>
        <v>0</v>
      </c>
      <c r="I97" s="30" t="n">
        <f aca="false">SUM(I46:I47)*(1-I34)+IF(I43=0,I48,0)</f>
        <v>6493.12323222215</v>
      </c>
      <c r="J97" s="30" t="n">
        <f aca="false">SUM(J46:J47)*(1-J34)+IF(J43=0,J48,0)</f>
        <v>1706.7856187913</v>
      </c>
      <c r="K97" s="30" t="n">
        <f aca="false">SUM(K46:K47)*(1-K34)+IF(K43=0,K48,0)</f>
        <v>0</v>
      </c>
      <c r="L97" s="30" t="n">
        <f aca="false">SUM(L46:L47)*(1-L34)+IF(L43=0,L48,0)</f>
        <v>4369.12438692984</v>
      </c>
      <c r="M97" s="30" t="n">
        <f aca="false">SUM(M46:M47)*(1-M34)+IF(M43=0,M48,0)</f>
        <v>5634.68254977255</v>
      </c>
      <c r="N97" s="30" t="n">
        <f aca="false">SUM(N46:N47)*(1-N34)+IF(N43=0,N48,0)</f>
        <v>7798.85826906909</v>
      </c>
      <c r="O97" s="30" t="n">
        <f aca="false">SUM(O46:O47)*(1-O34)+IF(O43=0,O48,0)</f>
        <v>2146.20718292827</v>
      </c>
      <c r="P97" s="30" t="n">
        <f aca="false">SUM(P46:P47)*(1-P34)+IF(P43=0,P48,0)</f>
        <v>0</v>
      </c>
      <c r="Q97" s="30" t="n">
        <f aca="false">SUM(Q46:Q47)*(1-Q34)+IF(Q43=0,Q48,0)</f>
        <v>0</v>
      </c>
      <c r="R97" s="30" t="n">
        <f aca="false">SUM(R46:R47)*(1-R34)+IF(R43=0,R48,0)</f>
        <v>7059.01810851359</v>
      </c>
      <c r="S97" s="30" t="n">
        <f aca="false">SUM(S46:S47)*(1-S34)+IF(S43=0,S48,0)</f>
        <v>11375.96917625</v>
      </c>
      <c r="T97" s="30" t="n">
        <f aca="false">SUM(T46:T47)*(1-T34)+IF(T43=0,T48,0)</f>
        <v>8349.71607409479</v>
      </c>
      <c r="U97" s="30" t="n">
        <f aca="false">SUM(U46:U47)*(1-U34)+IF(U43=0,U48,0)</f>
        <v>5346.15987020574</v>
      </c>
      <c r="V97" s="30" t="n">
        <f aca="false">SUM(V46:V47)*(1-V34)+IF(V43=0,V48,0)</f>
        <v>0</v>
      </c>
      <c r="W97" s="30" t="n">
        <f aca="false">SUM(W46:W47)*(1-W34)+IF(W43=0,W48,0)</f>
        <v>0</v>
      </c>
      <c r="X97" s="30" t="n">
        <f aca="false">SUM(X46:X47)*(1-X34)+IF(X43=0,X48,0)</f>
        <v>0</v>
      </c>
      <c r="Y97" s="30" t="n">
        <f aca="false">SUM(Y46:Y47)*(1-Y34)+IF(Y43=0,Y48,0)</f>
        <v>0</v>
      </c>
      <c r="Z97" s="30" t="n">
        <f aca="false">SUM(Z46:Z47)*(1-Z34)+IF(Z43=0,Z48,0)</f>
        <v>0</v>
      </c>
      <c r="AA97" s="30" t="n">
        <f aca="false">SUM(AA46:AA47)*(1-AA34)+IF(AA43=0,AA48,0)</f>
        <v>0</v>
      </c>
      <c r="AB97" s="30" t="n">
        <f aca="false">SUM(AB46:AB47)*(1-AB34)+IF(AB43=0,AB48,0)</f>
        <v>0</v>
      </c>
      <c r="AC97" s="30" t="n">
        <f aca="false">SUM(AC46:AC47)*(1-AC34)+IF(AC43=0,AC48,0)</f>
        <v>0</v>
      </c>
      <c r="AD97" s="30" t="n">
        <f aca="false">SUM(AD46:AD47)*(1-AD34)+IF(AD43=0,AD48,0)</f>
        <v>0</v>
      </c>
      <c r="AE97" s="30" t="n">
        <f aca="false">SUM(AE46:AE47)*(1-AE34)+IF(AE43=0,AE48,0)</f>
        <v>0</v>
      </c>
      <c r="AF97" s="30" t="n">
        <f aca="false">SUM(AF46:AF47)*(1-AF34)+IF(AF43=0,AF48,0)</f>
        <v>0</v>
      </c>
      <c r="AG97" s="30" t="n">
        <f aca="false">SUM(AG46:AG47)*(1-AG34)+IF(AG43=0,AG48,0)</f>
        <v>0</v>
      </c>
      <c r="AH97" s="30" t="n">
        <f aca="false">SUM(AH46:AH47)*(1-AH34)+IF(AH43=0,AH48,0)</f>
        <v>0</v>
      </c>
      <c r="AI97" s="30" t="n">
        <f aca="false">SUM(AI46:AI47)*(1-AI34)+IF(AI43=0,AI48,0)</f>
        <v>0</v>
      </c>
      <c r="AJ97" s="30" t="n">
        <f aca="false">SUM(AJ46:AJ47)*(1-AJ34)+IF(AJ43=0,AJ48,0)</f>
        <v>0</v>
      </c>
      <c r="AK97" s="30" t="n">
        <f aca="false">SUM(AK46:AK47)*(1-AK34)+IF(AK43=0,AK48,0)</f>
        <v>0</v>
      </c>
    </row>
    <row r="98" customFormat="false" ht="15" hidden="false" customHeight="true" outlineLevel="0" collapsed="false">
      <c r="A98" s="25" t="s">
        <v>331</v>
      </c>
      <c r="B98" s="30" t="n">
        <f aca="false">B39-B93</f>
        <v>0</v>
      </c>
      <c r="C98" s="30" t="n">
        <f aca="false">C39-C93</f>
        <v>0</v>
      </c>
      <c r="D98" s="30" t="n">
        <f aca="false">D39-D93</f>
        <v>725.701716069315</v>
      </c>
      <c r="E98" s="30" t="n">
        <f aca="false">E39-E93</f>
        <v>2952.96495427211</v>
      </c>
      <c r="F98" s="30" t="n">
        <f aca="false">F39-F93</f>
        <v>5739.25196829077</v>
      </c>
      <c r="G98" s="30" t="n">
        <f aca="false">G39-G93</f>
        <v>8095.82767225107</v>
      </c>
      <c r="H98" s="30" t="n">
        <f aca="false">H39-H93</f>
        <v>10282.6399691076</v>
      </c>
      <c r="I98" s="30" t="n">
        <f aca="false">I39-I93</f>
        <v>12742.7763293178</v>
      </c>
      <c r="J98" s="30" t="n">
        <f aca="false">J39-J93</f>
        <v>14999.2470299591</v>
      </c>
      <c r="K98" s="30" t="n">
        <f aca="false">K39-K93</f>
        <v>17086.4921593198</v>
      </c>
      <c r="L98" s="30" t="n">
        <f aca="false">L39-L93</f>
        <v>19464.1243474468</v>
      </c>
      <c r="M98" s="30" t="n">
        <f aca="false">M39-M93</f>
        <v>22054.6608428087</v>
      </c>
      <c r="N98" s="30" t="n">
        <f aca="false">N39-N93</f>
        <v>24028.465350934</v>
      </c>
      <c r="O98" s="30" t="n">
        <f aca="false">O39-O93</f>
        <v>25975.5979114433</v>
      </c>
      <c r="P98" s="30" t="n">
        <f aca="false">P39-P93</f>
        <v>28828.9365590377</v>
      </c>
      <c r="Q98" s="30" t="n">
        <f aca="false">Q39-Q93</f>
        <v>32000.6458451709</v>
      </c>
      <c r="R98" s="30" t="n">
        <f aca="false">R39-R93</f>
        <v>35559.5642985665</v>
      </c>
      <c r="S98" s="30" t="n">
        <f aca="false">S39-S93</f>
        <v>39270.8658784992</v>
      </c>
      <c r="T98" s="30" t="n">
        <f aca="false">T39-T93</f>
        <v>42523.5772493894</v>
      </c>
      <c r="U98" s="30" t="n">
        <f aca="false">U39-U93</f>
        <v>45751.8944316091</v>
      </c>
      <c r="V98" s="30" t="n">
        <f aca="false">V39-V93</f>
        <v>48927.5714835587</v>
      </c>
      <c r="W98" s="30" t="n">
        <f aca="false">W39-W93</f>
        <v>52483.0236227479</v>
      </c>
      <c r="X98" s="30" t="n">
        <f aca="false">X39-X93</f>
        <v>56176.6868162099</v>
      </c>
      <c r="Y98" s="30" t="n">
        <f aca="false">Y39-Y93</f>
        <v>59302.588794234</v>
      </c>
      <c r="Z98" s="30" t="n">
        <f aca="false">Z39-Z93</f>
        <v>62405.047096256</v>
      </c>
      <c r="AA98" s="30" t="n">
        <f aca="false">AA39-AA93</f>
        <v>65484.2375214582</v>
      </c>
      <c r="AB98" s="30" t="n">
        <f aca="false">AB39-AB93</f>
        <v>68540.3345522407</v>
      </c>
      <c r="AC98" s="30" t="n">
        <f aca="false">AC39-AC93</f>
        <v>71608.4522443194</v>
      </c>
      <c r="AD98" s="30" t="n">
        <f aca="false">AD39-AD93</f>
        <v>74264.4161430189</v>
      </c>
      <c r="AE98" s="30" t="n">
        <f aca="false">AE39-AE93</f>
        <v>76367.8604394421</v>
      </c>
      <c r="AF98" s="30" t="n">
        <f aca="false">AF39-AF93</f>
        <v>78493.0497485139</v>
      </c>
      <c r="AG98" s="30" t="n">
        <f aca="false">AG39-AG93</f>
        <v>80208.028033381</v>
      </c>
      <c r="AH98" s="30" t="n">
        <f aca="false">AH39-AH93</f>
        <v>81380.0894940212</v>
      </c>
      <c r="AI98" s="30" t="n">
        <f aca="false">AI39-AI93</f>
        <v>82582.4216482743</v>
      </c>
      <c r="AJ98" s="30" t="n">
        <f aca="false">AJ39-AJ93</f>
        <v>83378.4011717548</v>
      </c>
      <c r="AK98" s="30" t="n">
        <f aca="false">AK39-AK93</f>
        <v>83639.8755726925</v>
      </c>
    </row>
    <row r="99" customFormat="false" ht="15" hidden="false" customHeight="true" outlineLevel="0" collapsed="false">
      <c r="A99" s="25" t="s">
        <v>332</v>
      </c>
      <c r="B99" s="30" t="n">
        <f aca="false">B40-B94</f>
        <v>0</v>
      </c>
      <c r="C99" s="30" t="n">
        <f aca="false">C40-C94</f>
        <v>0</v>
      </c>
      <c r="D99" s="30" t="n">
        <f aca="false">D40-D94</f>
        <v>601.716856967586</v>
      </c>
      <c r="E99" s="30" t="n">
        <f aca="false">E40-E94</f>
        <v>2686.88742919982</v>
      </c>
      <c r="F99" s="30" t="n">
        <f aca="false">F40-F94</f>
        <v>5352.89511740128</v>
      </c>
      <c r="G99" s="30" t="n">
        <f aca="false">G40-G94</f>
        <v>7661.27132432356</v>
      </c>
      <c r="H99" s="30" t="n">
        <f aca="false">H40-H94</f>
        <v>9705.35761318569</v>
      </c>
      <c r="I99" s="30" t="n">
        <f aca="false">I40-I94</f>
        <v>11931.6121550278</v>
      </c>
      <c r="J99" s="30" t="n">
        <f aca="false">J40-J94</f>
        <v>14130.9295243271</v>
      </c>
      <c r="K99" s="30" t="n">
        <f aca="false">K40-K94</f>
        <v>16055.7805267794</v>
      </c>
      <c r="L99" s="30" t="n">
        <f aca="false">L40-L94</f>
        <v>18201.9088490915</v>
      </c>
      <c r="M99" s="30" t="n">
        <f aca="false">M40-M94</f>
        <v>20642.8828067948</v>
      </c>
      <c r="N99" s="30" t="n">
        <f aca="false">N40-N94</f>
        <v>22481.3465309097</v>
      </c>
      <c r="O99" s="30" t="n">
        <f aca="false">O40-O94</f>
        <v>24254.8801432885</v>
      </c>
      <c r="P99" s="30" t="n">
        <f aca="false">P40-P94</f>
        <v>26877.1498068179</v>
      </c>
      <c r="Q99" s="30" t="n">
        <f aca="false">Q40-Q94</f>
        <v>29779.1382471801</v>
      </c>
      <c r="R99" s="30" t="n">
        <f aca="false">R40-R94</f>
        <v>32981.757030876</v>
      </c>
      <c r="S99" s="30" t="n">
        <f aca="false">S40-S94</f>
        <v>36459.2141317492</v>
      </c>
      <c r="T99" s="30" t="n">
        <f aca="false">T40-T94</f>
        <v>39498.9359348341</v>
      </c>
      <c r="U99" s="30" t="n">
        <f aca="false">U40-U94</f>
        <v>42515.8607418683</v>
      </c>
      <c r="V99" s="30" t="n">
        <f aca="false">V40-V94</f>
        <v>45487.4118623769</v>
      </c>
      <c r="W99" s="30" t="n">
        <f aca="false">W40-W94</f>
        <v>48742.5148952712</v>
      </c>
      <c r="X99" s="30" t="n">
        <f aca="false">X40-X94</f>
        <v>52258.0339315504</v>
      </c>
      <c r="Y99" s="30" t="n">
        <f aca="false">Y40-Y94</f>
        <v>55179.2519949519</v>
      </c>
      <c r="Z99" s="30" t="n">
        <f aca="false">Z40-Z94</f>
        <v>58078.5613940386</v>
      </c>
      <c r="AA99" s="30" t="n">
        <f aca="false">AA40-AA94</f>
        <v>60956.1264210782</v>
      </c>
      <c r="AB99" s="30" t="n">
        <f aca="false">AB40-AB94</f>
        <v>63812.1101375158</v>
      </c>
      <c r="AC99" s="30" t="n">
        <f aca="false">AC40-AC94</f>
        <v>66674.6326790424</v>
      </c>
      <c r="AD99" s="30" t="n">
        <f aca="false">AD40-AD94</f>
        <v>69221.4098716937</v>
      </c>
      <c r="AE99" s="30" t="n">
        <f aca="false">AE40-AE94</f>
        <v>71187.1199437129</v>
      </c>
      <c r="AF99" s="30" t="n">
        <f aca="false">AF40-AF94</f>
        <v>73168.1098706255</v>
      </c>
      <c r="AG99" s="30" t="n">
        <f aca="false">AG40-AG94</f>
        <v>74835.8617674788</v>
      </c>
      <c r="AH99" s="30" t="n">
        <f aca="false">AH40-AH94</f>
        <v>75931.1759495182</v>
      </c>
      <c r="AI99" s="30" t="n">
        <f aca="false">AI40-AI94</f>
        <v>77049.5304498815</v>
      </c>
      <c r="AJ99" s="30" t="n">
        <f aca="false">AJ40-AJ94</f>
        <v>77858.6657675176</v>
      </c>
      <c r="AK99" s="30" t="n">
        <f aca="false">AK40-AK94</f>
        <v>78103.0186065854</v>
      </c>
    </row>
    <row r="100" customFormat="false" ht="15" hidden="false" customHeight="true" outlineLevel="0" collapsed="false">
      <c r="A100" s="25" t="s">
        <v>333</v>
      </c>
      <c r="B100" s="30" t="n">
        <f aca="false">B41-B95</f>
        <v>0</v>
      </c>
      <c r="C100" s="30" t="n">
        <f aca="false">C41-C95</f>
        <v>-6074.07407407407</v>
      </c>
      <c r="D100" s="30" t="n">
        <f aca="false">D41-D95</f>
        <v>17547.5181706596</v>
      </c>
      <c r="E100" s="30" t="n">
        <f aca="false">E41-E95</f>
        <v>30984.9723137078</v>
      </c>
      <c r="F100" s="30" t="n">
        <f aca="false">F41-F95</f>
        <v>34074.8519372663</v>
      </c>
      <c r="G100" s="30" t="n">
        <f aca="false">G41-G95</f>
        <v>17581.4829432817</v>
      </c>
      <c r="H100" s="30" t="n">
        <f aca="false">H41-H95</f>
        <v>30985.2525194822</v>
      </c>
      <c r="I100" s="30" t="n">
        <f aca="false">I41-I95</f>
        <v>33538.950185446</v>
      </c>
      <c r="J100" s="30" t="n">
        <f aca="false">J41-J95</f>
        <v>16812.8514810749</v>
      </c>
      <c r="K100" s="30" t="n">
        <f aca="false">K41-K95</f>
        <v>30204.6574174616</v>
      </c>
      <c r="L100" s="30" t="n">
        <f aca="false">L41-L95</f>
        <v>29756.1682654781</v>
      </c>
      <c r="M100" s="30" t="n">
        <f aca="false">M41-M95</f>
        <v>33229.5403609553</v>
      </c>
      <c r="N100" s="30" t="n">
        <f aca="false">N41-N95</f>
        <v>16081.0400766974</v>
      </c>
      <c r="O100" s="30" t="n">
        <f aca="false">O41-O95</f>
        <v>25897.6584492131</v>
      </c>
      <c r="P100" s="30" t="n">
        <f aca="false">P41-P95</f>
        <v>39286.7191966185</v>
      </c>
      <c r="Q100" s="30" t="n">
        <f aca="false">Q41-Q95</f>
        <v>35377.6186544995</v>
      </c>
      <c r="R100" s="30" t="n">
        <f aca="false">R41-R95</f>
        <v>52205.1515844995</v>
      </c>
      <c r="S100" s="30" t="n">
        <f aca="false">S41-S95</f>
        <v>38657.6747990441</v>
      </c>
      <c r="T100" s="30" t="n">
        <f aca="false">T41-T95</f>
        <v>38657.6990725117</v>
      </c>
      <c r="U100" s="30" t="n">
        <f aca="false">U41-U95</f>
        <v>38657.7205837662</v>
      </c>
      <c r="V100" s="30" t="n">
        <f aca="false">V41-V95</f>
        <v>34938.1478655707</v>
      </c>
      <c r="W100" s="30" t="n">
        <f aca="false">W41-W95</f>
        <v>52043.927439914</v>
      </c>
      <c r="X100" s="30" t="n">
        <f aca="false">X41-X95</f>
        <v>38657.7598113039</v>
      </c>
      <c r="Y100" s="30" t="n">
        <f aca="false">Y41-Y95</f>
        <v>38657.7637848563</v>
      </c>
      <c r="Z100" s="30" t="n">
        <f aca="false">Z41-Z95</f>
        <v>38657.767638477</v>
      </c>
      <c r="AA100" s="30" t="n">
        <f aca="false">AA41-AA95</f>
        <v>38657.7713774107</v>
      </c>
      <c r="AB100" s="30" t="n">
        <f aca="false">AB41-AB95</f>
        <v>38657.7750066007</v>
      </c>
      <c r="AC100" s="30" t="n">
        <f aca="false">AC41-AC95</f>
        <v>42374.4822134157</v>
      </c>
      <c r="AD100" s="30" t="n">
        <f aca="false">AD41-AD95</f>
        <v>28993.3953648032</v>
      </c>
      <c r="AE100" s="30" t="n">
        <f aca="false">AE41-AE95</f>
        <v>28993.3967034065</v>
      </c>
      <c r="AF100" s="30" t="n">
        <f aca="false">AF41-AF95</f>
        <v>32706.0008825146</v>
      </c>
      <c r="AG100" s="30" t="n">
        <f aca="false">AG41-AG95</f>
        <v>19328.9717890845</v>
      </c>
      <c r="AH100" s="30" t="n">
        <f aca="false">AH41-AH95</f>
        <v>19328.9721115101</v>
      </c>
      <c r="AI100" s="30" t="n">
        <f aca="false">AI41-AI95</f>
        <v>23037.6906012937</v>
      </c>
      <c r="AJ100" s="30" t="n">
        <f aca="false">AJ41-AJ95</f>
        <v>9664.50584861865</v>
      </c>
      <c r="AK100" s="30" t="n">
        <f aca="false">AK41-AK95</f>
        <v>9664.50586645139</v>
      </c>
    </row>
    <row r="101" customFormat="false" ht="15" hidden="false" customHeight="true" outlineLevel="0" collapsed="false">
      <c r="A101" s="25" t="s">
        <v>334</v>
      </c>
      <c r="B101" s="30" t="n">
        <f aca="false">B42-B96</f>
        <v>0</v>
      </c>
      <c r="C101" s="30" t="n">
        <f aca="false">C42-C96</f>
        <v>0</v>
      </c>
      <c r="D101" s="30" t="n">
        <f aca="false">D42-D96</f>
        <v>484.243509822045</v>
      </c>
      <c r="E101" s="30" t="n">
        <f aca="false">E42-E96</f>
        <v>1693.86973448045</v>
      </c>
      <c r="F101" s="30" t="n">
        <f aca="false">F42-F96</f>
        <v>3139.51367576045</v>
      </c>
      <c r="G101" s="30" t="n">
        <f aca="false">G42-G96</f>
        <v>4311.505910307</v>
      </c>
      <c r="H101" s="30" t="n">
        <f aca="false">H42-H96</f>
        <v>2418.33910306156</v>
      </c>
      <c r="I101" s="30" t="n">
        <f aca="false">I42-I96</f>
        <v>6697.33219405077</v>
      </c>
      <c r="J101" s="30" t="n">
        <f aca="false">J42-J96</f>
        <v>7798.29390079449</v>
      </c>
      <c r="K101" s="30" t="n">
        <f aca="false">K42-K96</f>
        <v>8179.90539629529</v>
      </c>
      <c r="L101" s="30" t="n">
        <f aca="false">L42-L96</f>
        <v>10066.6258815952</v>
      </c>
      <c r="M101" s="30" t="n">
        <f aca="false">M42-M96</f>
        <v>11381.2473842016</v>
      </c>
      <c r="N101" s="30" t="n">
        <f aca="false">N42-N96</f>
        <v>12264.2230821597</v>
      </c>
      <c r="O101" s="30" t="n">
        <f aca="false">O42-O96</f>
        <v>13308.8182993154</v>
      </c>
      <c r="P101" s="30" t="n">
        <f aca="false">P42-P96</f>
        <v>13224.7113866319</v>
      </c>
      <c r="Q101" s="30" t="n">
        <f aca="false">Q42-Q96</f>
        <v>16003.4862641123</v>
      </c>
      <c r="R101" s="30" t="n">
        <f aca="false">R42-R96</f>
        <v>18157.634107125</v>
      </c>
      <c r="S101" s="30" t="n">
        <f aca="false">S42-S96</f>
        <v>19916.8145126354</v>
      </c>
      <c r="T101" s="30" t="n">
        <f aca="false">T42-T96</f>
        <v>21545.59767592</v>
      </c>
      <c r="U101" s="30" t="n">
        <f aca="false">U42-U96</f>
        <v>23162.1654815583</v>
      </c>
      <c r="V101" s="30" t="n">
        <f aca="false">V42-V96</f>
        <v>22070.6951600268</v>
      </c>
      <c r="W101" s="30" t="n">
        <f aca="false">W42-W96</f>
        <v>23957.8017410384</v>
      </c>
      <c r="X101" s="30" t="n">
        <f aca="false">X42-X96</f>
        <v>19635.9917586962</v>
      </c>
      <c r="Y101" s="30" t="n">
        <f aca="false">Y42-Y96</f>
        <v>15357.5579528101</v>
      </c>
      <c r="Z101" s="30" t="n">
        <f aca="false">Z42-Z96</f>
        <v>11111.2114306043</v>
      </c>
      <c r="AA101" s="30" t="n">
        <f aca="false">AA42-AA96</f>
        <v>6896.7115842084</v>
      </c>
      <c r="AB101" s="30" t="n">
        <f aca="false">AB42-AB96</f>
        <v>2713.81960749216</v>
      </c>
      <c r="AC101" s="30" t="n">
        <f aca="false">AC42-AC96</f>
        <v>6001.75812376804</v>
      </c>
      <c r="AD101" s="30" t="n">
        <f aca="false">AD42-AD96</f>
        <v>3098.40891930071</v>
      </c>
      <c r="AE101" s="30" t="n">
        <f aca="false">AE42-AE96</f>
        <v>219.415587682515</v>
      </c>
      <c r="AF101" s="30" t="n">
        <f aca="false">AF42-AF96</f>
        <v>4800.930830202</v>
      </c>
      <c r="AG101" s="30" t="n">
        <f aca="false">AG42-AG96</f>
        <v>3182.55988584158</v>
      </c>
      <c r="AH101" s="30" t="n">
        <f aca="false">AH42-AH96</f>
        <v>1578.35371353044</v>
      </c>
      <c r="AI101" s="30" t="n">
        <f aca="false">AI42-AI96</f>
        <v>7426.20708847862</v>
      </c>
      <c r="AJ101" s="30" t="n">
        <f aca="false">AJ42-AJ96</f>
        <v>7062.48980674003</v>
      </c>
      <c r="AK101" s="30" t="n">
        <f aca="false">AK42-AK96</f>
        <v>6704.60838449848</v>
      </c>
    </row>
    <row r="102" customFormat="false" ht="15" hidden="false" customHeight="true" outlineLevel="0" collapsed="false">
      <c r="A102" s="25" t="s">
        <v>335</v>
      </c>
      <c r="B102" s="30" t="n">
        <f aca="false">SUM(B98:B101)-B97-B50</f>
        <v>0</v>
      </c>
      <c r="C102" s="30" t="n">
        <f aca="false">SUM(C98:C101)-C97-C50</f>
        <v>0</v>
      </c>
      <c r="D102" s="30" t="n">
        <f aca="false">SUM(D98:D101)-D97-D50</f>
        <v>0</v>
      </c>
      <c r="E102" s="30" t="n">
        <f aca="false">SUM(E98:E101)-E97-E50</f>
        <v>0</v>
      </c>
      <c r="F102" s="30" t="n">
        <f aca="false">SUM(F98:F101)-F97-F50</f>
        <v>0</v>
      </c>
      <c r="G102" s="30" t="n">
        <f aca="false">SUM(G98:G101)-G97-G50</f>
        <v>0</v>
      </c>
      <c r="H102" s="30" t="n">
        <f aca="false">SUM(H98:H101)-H97-H50</f>
        <v>0</v>
      </c>
      <c r="I102" s="30" t="n">
        <f aca="false">SUM(I98:I101)-I97-I50</f>
        <v>0</v>
      </c>
      <c r="J102" s="30" t="n">
        <f aca="false">SUM(J98:J101)-J97-J50</f>
        <v>0</v>
      </c>
      <c r="K102" s="30" t="n">
        <f aca="false">SUM(K98:K101)-K97-K50</f>
        <v>0</v>
      </c>
      <c r="L102" s="30" t="n">
        <f aca="false">SUM(L98:L101)-L97-L50</f>
        <v>0</v>
      </c>
      <c r="M102" s="30" t="n">
        <f aca="false">SUM(M98:M101)-M97-M50</f>
        <v>0</v>
      </c>
      <c r="N102" s="30" t="n">
        <f aca="false">SUM(N98:N101)-N97-N50</f>
        <v>0</v>
      </c>
      <c r="O102" s="30" t="n">
        <f aca="false">SUM(O98:O101)-O97-O50</f>
        <v>0</v>
      </c>
      <c r="P102" s="30" t="n">
        <f aca="false">SUM(P98:P101)-P97-P50</f>
        <v>0</v>
      </c>
      <c r="Q102" s="30" t="n">
        <f aca="false">SUM(Q98:Q101)-Q97-Q50</f>
        <v>0</v>
      </c>
      <c r="R102" s="30" t="n">
        <f aca="false">SUM(R98:R101)-R97-R50</f>
        <v>0</v>
      </c>
      <c r="S102" s="30" t="n">
        <f aca="false">SUM(S98:S101)-S97-S50</f>
        <v>0</v>
      </c>
      <c r="T102" s="30" t="n">
        <f aca="false">SUM(T98:T101)-T97-T50</f>
        <v>0</v>
      </c>
      <c r="U102" s="30" t="n">
        <f aca="false">SUM(U98:U101)-U97-U50</f>
        <v>0</v>
      </c>
      <c r="V102" s="30" t="n">
        <f aca="false">SUM(V98:V101)-V97-V50</f>
        <v>0</v>
      </c>
      <c r="W102" s="30" t="n">
        <f aca="false">SUM(W98:W101)-W97-W50</f>
        <v>0</v>
      </c>
      <c r="X102" s="30" t="n">
        <f aca="false">SUM(X98:X101)-X97-X50</f>
        <v>0</v>
      </c>
      <c r="Y102" s="30" t="n">
        <f aca="false">SUM(Y98:Y101)-Y97-Y50</f>
        <v>0</v>
      </c>
      <c r="Z102" s="30" t="n">
        <f aca="false">SUM(Z98:Z101)-Z97-Z50</f>
        <v>0</v>
      </c>
      <c r="AA102" s="30" t="n">
        <f aca="false">SUM(AA98:AA101)-AA97-AA50</f>
        <v>0</v>
      </c>
      <c r="AB102" s="30" t="n">
        <f aca="false">SUM(AB98:AB101)-AB97-AB50</f>
        <v>0</v>
      </c>
      <c r="AC102" s="30" t="n">
        <f aca="false">SUM(AC98:AC101)-AC97-AC50</f>
        <v>0</v>
      </c>
      <c r="AD102" s="30" t="n">
        <f aca="false">SUM(AD98:AD101)-AD97-AD50</f>
        <v>0</v>
      </c>
      <c r="AE102" s="30" t="n">
        <f aca="false">SUM(AE98:AE101)-AE97-AE50</f>
        <v>0</v>
      </c>
      <c r="AF102" s="30" t="n">
        <f aca="false">SUM(AF98:AF101)-AF97-AF50</f>
        <v>0</v>
      </c>
      <c r="AG102" s="30" t="n">
        <f aca="false">SUM(AG98:AG101)-AG97-AG50</f>
        <v>0</v>
      </c>
      <c r="AH102" s="30" t="n">
        <f aca="false">SUM(AH98:AH101)-AH97-AH50</f>
        <v>0</v>
      </c>
      <c r="AI102" s="30" t="n">
        <f aca="false">SUM(AI98:AI101)-AI97-AI50</f>
        <v>0</v>
      </c>
      <c r="AJ102" s="30" t="n">
        <f aca="false">SUM(AJ98:AJ101)-AJ97-AJ50</f>
        <v>0</v>
      </c>
      <c r="AK102" s="30" t="n">
        <f aca="false">SUM(AK98:AK101)-AK97-AK50</f>
        <v>0</v>
      </c>
    </row>
  </sheetData>
  <mergeCells count="2">
    <mergeCell ref="A1:M1"/>
    <mergeCell ref="A2:M4"/>
  </mergeCells>
  <conditionalFormatting sqref="B77:AK77">
    <cfRule type="cellIs" priority="2" operator="lessThan" aboveAverage="0" equalAverage="0" bottom="0" percent="0" rank="0" text="" dxfId="8">
      <formula>0</formula>
    </cfRule>
  </conditionalFormatting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&amp;LUpside&amp;RPage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1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37" min="2" style="20" width="13.72"/>
  </cols>
  <sheetData>
    <row r="1" customFormat="false" ht="31.5" hidden="false" customHeight="true" outlineLevel="0" collapsed="false">
      <c r="A1" s="21" t="s">
        <v>338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customFormat="false" ht="15" hidden="false" customHeight="true" outlineLevel="0" collapsed="false">
      <c r="A2" s="22" t="s">
        <v>237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customFormat="false" ht="15" hidden="false" customHeight="true" outlineLevel="0" collapsed="false">
      <c r="A5" s="23" t="s">
        <v>238</v>
      </c>
      <c r="B5" s="30" t="n">
        <f aca="false">1</f>
        <v>1</v>
      </c>
      <c r="C5" s="30" t="n">
        <f aca="false">2</f>
        <v>2</v>
      </c>
      <c r="D5" s="30" t="n">
        <f aca="false">3</f>
        <v>3</v>
      </c>
      <c r="E5" s="30" t="n">
        <f aca="false">4</f>
        <v>4</v>
      </c>
      <c r="F5" s="30" t="n">
        <f aca="false">5</f>
        <v>5</v>
      </c>
      <c r="G5" s="30" t="n">
        <f aca="false">6</f>
        <v>6</v>
      </c>
      <c r="H5" s="30" t="n">
        <f aca="false">7</f>
        <v>7</v>
      </c>
      <c r="I5" s="30" t="n">
        <f aca="false">8</f>
        <v>8</v>
      </c>
      <c r="J5" s="30" t="n">
        <f aca="false">9</f>
        <v>9</v>
      </c>
      <c r="K5" s="30" t="n">
        <f aca="false">10</f>
        <v>10</v>
      </c>
      <c r="L5" s="30" t="n">
        <f aca="false">11</f>
        <v>11</v>
      </c>
      <c r="M5" s="30" t="n">
        <f aca="false">12</f>
        <v>12</v>
      </c>
      <c r="N5" s="30" t="n">
        <f aca="false">13</f>
        <v>13</v>
      </c>
      <c r="O5" s="30" t="n">
        <f aca="false">14</f>
        <v>14</v>
      </c>
      <c r="P5" s="30" t="n">
        <f aca="false">15</f>
        <v>15</v>
      </c>
      <c r="Q5" s="30" t="n">
        <f aca="false">16</f>
        <v>16</v>
      </c>
      <c r="R5" s="30" t="n">
        <f aca="false">17</f>
        <v>17</v>
      </c>
      <c r="S5" s="30" t="n">
        <f aca="false">18</f>
        <v>18</v>
      </c>
      <c r="T5" s="30" t="n">
        <f aca="false">19</f>
        <v>19</v>
      </c>
      <c r="U5" s="30" t="n">
        <f aca="false">20</f>
        <v>20</v>
      </c>
      <c r="V5" s="30" t="n">
        <f aca="false">21</f>
        <v>21</v>
      </c>
      <c r="W5" s="30" t="n">
        <f aca="false">22</f>
        <v>22</v>
      </c>
      <c r="X5" s="30" t="n">
        <f aca="false">23</f>
        <v>23</v>
      </c>
      <c r="Y5" s="30" t="n">
        <f aca="false">24</f>
        <v>24</v>
      </c>
      <c r="Z5" s="30" t="n">
        <f aca="false">25</f>
        <v>25</v>
      </c>
      <c r="AA5" s="30" t="n">
        <f aca="false">26</f>
        <v>26</v>
      </c>
      <c r="AB5" s="30" t="n">
        <f aca="false">27</f>
        <v>27</v>
      </c>
      <c r="AC5" s="30" t="n">
        <f aca="false">28</f>
        <v>28</v>
      </c>
      <c r="AD5" s="30" t="n">
        <f aca="false">29</f>
        <v>29</v>
      </c>
      <c r="AE5" s="30" t="n">
        <f aca="false">30</f>
        <v>30</v>
      </c>
      <c r="AF5" s="30" t="n">
        <f aca="false">31</f>
        <v>31</v>
      </c>
      <c r="AG5" s="30" t="n">
        <f aca="false">32</f>
        <v>32</v>
      </c>
      <c r="AH5" s="30" t="n">
        <f aca="false">33</f>
        <v>33</v>
      </c>
      <c r="AI5" s="30" t="n">
        <f aca="false">34</f>
        <v>34</v>
      </c>
      <c r="AJ5" s="30" t="n">
        <f aca="false">35</f>
        <v>35</v>
      </c>
      <c r="AK5" s="30" t="n">
        <f aca="false">36</f>
        <v>36</v>
      </c>
    </row>
    <row r="6" customFormat="false" ht="15" hidden="false" customHeight="true" outlineLevel="0" collapsed="false">
      <c r="A6" s="25" t="s">
        <v>239</v>
      </c>
      <c r="B6" s="30" t="n">
        <f aca="false">IF(B5&lt;=12,Cases!$E$6,IF(B5&lt;=24,Cases!$E$8,Cases!$E$10))</f>
        <v>4</v>
      </c>
      <c r="C6" s="30" t="n">
        <f aca="false">IF(C5&lt;=12,Cases!$E$6,IF(C5&lt;=24,Cases!$E$8,Cases!$E$10))</f>
        <v>4</v>
      </c>
      <c r="D6" s="30" t="n">
        <f aca="false">IF(D5&lt;=12,Cases!$E$6,IF(D5&lt;=24,Cases!$E$8,Cases!$E$10))</f>
        <v>4</v>
      </c>
      <c r="E6" s="30" t="n">
        <f aca="false">IF(E5&lt;=12,Cases!$E$6,IF(E5&lt;=24,Cases!$E$8,Cases!$E$10))</f>
        <v>4</v>
      </c>
      <c r="F6" s="30" t="n">
        <f aca="false">IF(F5&lt;=12,Cases!$E$6,IF(F5&lt;=24,Cases!$E$8,Cases!$E$10))</f>
        <v>4</v>
      </c>
      <c r="G6" s="30" t="n">
        <f aca="false">IF(G5&lt;=12,Cases!$E$6,IF(G5&lt;=24,Cases!$E$8,Cases!$E$10))</f>
        <v>4</v>
      </c>
      <c r="H6" s="30" t="n">
        <f aca="false">IF(H5&lt;=12,Cases!$E$6,IF(H5&lt;=24,Cases!$E$8,Cases!$E$10))</f>
        <v>4</v>
      </c>
      <c r="I6" s="30" t="n">
        <f aca="false">IF(I5&lt;=12,Cases!$E$6,IF(I5&lt;=24,Cases!$E$8,Cases!$E$10))</f>
        <v>4</v>
      </c>
      <c r="J6" s="30" t="n">
        <f aca="false">IF(J5&lt;=12,Cases!$E$6,IF(J5&lt;=24,Cases!$E$8,Cases!$E$10))</f>
        <v>4</v>
      </c>
      <c r="K6" s="30" t="n">
        <f aca="false">IF(K5&lt;=12,Cases!$E$6,IF(K5&lt;=24,Cases!$E$8,Cases!$E$10))</f>
        <v>4</v>
      </c>
      <c r="L6" s="30" t="n">
        <f aca="false">IF(L5&lt;=12,Cases!$E$6,IF(L5&lt;=24,Cases!$E$8,Cases!$E$10))</f>
        <v>4</v>
      </c>
      <c r="M6" s="30" t="n">
        <f aca="false">IF(M5&lt;=12,Cases!$E$6,IF(M5&lt;=24,Cases!$E$8,Cases!$E$10))</f>
        <v>4</v>
      </c>
      <c r="N6" s="30" t="n">
        <f aca="false">IF(N5&lt;=12,Cases!$E$6,IF(N5&lt;=24,Cases!$E$8,Cases!$E$10))</f>
        <v>6</v>
      </c>
      <c r="O6" s="30" t="n">
        <f aca="false">IF(O5&lt;=12,Cases!$E$6,IF(O5&lt;=24,Cases!$E$8,Cases!$E$10))</f>
        <v>6</v>
      </c>
      <c r="P6" s="30" t="n">
        <f aca="false">IF(P5&lt;=12,Cases!$E$6,IF(P5&lt;=24,Cases!$E$8,Cases!$E$10))</f>
        <v>6</v>
      </c>
      <c r="Q6" s="30" t="n">
        <f aca="false">IF(Q5&lt;=12,Cases!$E$6,IF(Q5&lt;=24,Cases!$E$8,Cases!$E$10))</f>
        <v>6</v>
      </c>
      <c r="R6" s="30" t="n">
        <f aca="false">IF(R5&lt;=12,Cases!$E$6,IF(R5&lt;=24,Cases!$E$8,Cases!$E$10))</f>
        <v>6</v>
      </c>
      <c r="S6" s="30" t="n">
        <f aca="false">IF(S5&lt;=12,Cases!$E$6,IF(S5&lt;=24,Cases!$E$8,Cases!$E$10))</f>
        <v>6</v>
      </c>
      <c r="T6" s="30" t="n">
        <f aca="false">IF(T5&lt;=12,Cases!$E$6,IF(T5&lt;=24,Cases!$E$8,Cases!$E$10))</f>
        <v>6</v>
      </c>
      <c r="U6" s="30" t="n">
        <f aca="false">IF(U5&lt;=12,Cases!$E$6,IF(U5&lt;=24,Cases!$E$8,Cases!$E$10))</f>
        <v>6</v>
      </c>
      <c r="V6" s="30" t="n">
        <f aca="false">IF(V5&lt;=12,Cases!$E$6,IF(V5&lt;=24,Cases!$E$8,Cases!$E$10))</f>
        <v>6</v>
      </c>
      <c r="W6" s="30" t="n">
        <f aca="false">IF(W5&lt;=12,Cases!$E$6,IF(W5&lt;=24,Cases!$E$8,Cases!$E$10))</f>
        <v>6</v>
      </c>
      <c r="X6" s="30" t="n">
        <f aca="false">IF(X5&lt;=12,Cases!$E$6,IF(X5&lt;=24,Cases!$E$8,Cases!$E$10))</f>
        <v>6</v>
      </c>
      <c r="Y6" s="30" t="n">
        <f aca="false">IF(Y5&lt;=12,Cases!$E$6,IF(Y5&lt;=24,Cases!$E$8,Cases!$E$10))</f>
        <v>6</v>
      </c>
      <c r="Z6" s="30" t="n">
        <f aca="false">IF(Z5&lt;=12,Cases!$E$6,IF(Z5&lt;=24,Cases!$E$8,Cases!$E$10))</f>
        <v>8</v>
      </c>
      <c r="AA6" s="30" t="n">
        <f aca="false">IF(AA5&lt;=12,Cases!$E$6,IF(AA5&lt;=24,Cases!$E$8,Cases!$E$10))</f>
        <v>8</v>
      </c>
      <c r="AB6" s="30" t="n">
        <f aca="false">IF(AB5&lt;=12,Cases!$E$6,IF(AB5&lt;=24,Cases!$E$8,Cases!$E$10))</f>
        <v>8</v>
      </c>
      <c r="AC6" s="30" t="n">
        <f aca="false">IF(AC5&lt;=12,Cases!$E$6,IF(AC5&lt;=24,Cases!$E$8,Cases!$E$10))</f>
        <v>8</v>
      </c>
      <c r="AD6" s="30" t="n">
        <f aca="false">IF(AD5&lt;=12,Cases!$E$6,IF(AD5&lt;=24,Cases!$E$8,Cases!$E$10))</f>
        <v>8</v>
      </c>
      <c r="AE6" s="30" t="n">
        <f aca="false">IF(AE5&lt;=12,Cases!$E$6,IF(AE5&lt;=24,Cases!$E$8,Cases!$E$10))</f>
        <v>8</v>
      </c>
      <c r="AF6" s="30" t="n">
        <f aca="false">IF(AF5&lt;=12,Cases!$E$6,IF(AF5&lt;=24,Cases!$E$8,Cases!$E$10))</f>
        <v>8</v>
      </c>
      <c r="AG6" s="30" t="n">
        <f aca="false">IF(AG5&lt;=12,Cases!$E$6,IF(AG5&lt;=24,Cases!$E$8,Cases!$E$10))</f>
        <v>8</v>
      </c>
      <c r="AH6" s="30" t="n">
        <f aca="false">IF(AH5&lt;=12,Cases!$E$6,IF(AH5&lt;=24,Cases!$E$8,Cases!$E$10))</f>
        <v>8</v>
      </c>
      <c r="AI6" s="30" t="n">
        <f aca="false">IF(AI5&lt;=12,Cases!$E$6,IF(AI5&lt;=24,Cases!$E$8,Cases!$E$10))</f>
        <v>8</v>
      </c>
      <c r="AJ6" s="30" t="n">
        <f aca="false">IF(AJ5&lt;=12,Cases!$E$6,IF(AJ5&lt;=24,Cases!$E$8,Cases!$E$10))</f>
        <v>8</v>
      </c>
      <c r="AK6" s="30" t="n">
        <f aca="false">IF(AK5&lt;=12,Cases!$E$6,IF(AK5&lt;=24,Cases!$E$8,Cases!$E$10))</f>
        <v>8</v>
      </c>
    </row>
    <row r="7" customFormat="false" ht="15" hidden="false" customHeight="true" outlineLevel="0" collapsed="false">
      <c r="A7" s="25" t="s">
        <v>240</v>
      </c>
      <c r="B7" s="30" t="n">
        <f aca="false">IF(B5&lt;=12,Cases!$E$7,IF(B5&lt;=24,Cases!$E$9,Cases!$E$11))</f>
        <v>2</v>
      </c>
      <c r="C7" s="30" t="n">
        <f aca="false">IF(C5&lt;=12,Cases!$E$7,IF(C5&lt;=24,Cases!$E$9,Cases!$E$11))</f>
        <v>2</v>
      </c>
      <c r="D7" s="30" t="n">
        <f aca="false">IF(D5&lt;=12,Cases!$E$7,IF(D5&lt;=24,Cases!$E$9,Cases!$E$11))</f>
        <v>2</v>
      </c>
      <c r="E7" s="30" t="n">
        <f aca="false">IF(E5&lt;=12,Cases!$E$7,IF(E5&lt;=24,Cases!$E$9,Cases!$E$11))</f>
        <v>2</v>
      </c>
      <c r="F7" s="30" t="n">
        <f aca="false">IF(F5&lt;=12,Cases!$E$7,IF(F5&lt;=24,Cases!$E$9,Cases!$E$11))</f>
        <v>2</v>
      </c>
      <c r="G7" s="30" t="n">
        <f aca="false">IF(G5&lt;=12,Cases!$E$7,IF(G5&lt;=24,Cases!$E$9,Cases!$E$11))</f>
        <v>2</v>
      </c>
      <c r="H7" s="30" t="n">
        <f aca="false">IF(H5&lt;=12,Cases!$E$7,IF(H5&lt;=24,Cases!$E$9,Cases!$E$11))</f>
        <v>2</v>
      </c>
      <c r="I7" s="30" t="n">
        <f aca="false">IF(I5&lt;=12,Cases!$E$7,IF(I5&lt;=24,Cases!$E$9,Cases!$E$11))</f>
        <v>2</v>
      </c>
      <c r="J7" s="30" t="n">
        <f aca="false">IF(J5&lt;=12,Cases!$E$7,IF(J5&lt;=24,Cases!$E$9,Cases!$E$11))</f>
        <v>2</v>
      </c>
      <c r="K7" s="30" t="n">
        <f aca="false">IF(K5&lt;=12,Cases!$E$7,IF(K5&lt;=24,Cases!$E$9,Cases!$E$11))</f>
        <v>2</v>
      </c>
      <c r="L7" s="30" t="n">
        <f aca="false">IF(L5&lt;=12,Cases!$E$7,IF(L5&lt;=24,Cases!$E$9,Cases!$E$11))</f>
        <v>2</v>
      </c>
      <c r="M7" s="30" t="n">
        <f aca="false">IF(M5&lt;=12,Cases!$E$7,IF(M5&lt;=24,Cases!$E$9,Cases!$E$11))</f>
        <v>2</v>
      </c>
      <c r="N7" s="30" t="n">
        <f aca="false">IF(N5&lt;=12,Cases!$E$7,IF(N5&lt;=24,Cases!$E$9,Cases!$E$11))</f>
        <v>4</v>
      </c>
      <c r="O7" s="30" t="n">
        <f aca="false">IF(O5&lt;=12,Cases!$E$7,IF(O5&lt;=24,Cases!$E$9,Cases!$E$11))</f>
        <v>4</v>
      </c>
      <c r="P7" s="30" t="n">
        <f aca="false">IF(P5&lt;=12,Cases!$E$7,IF(P5&lt;=24,Cases!$E$9,Cases!$E$11))</f>
        <v>4</v>
      </c>
      <c r="Q7" s="30" t="n">
        <f aca="false">IF(Q5&lt;=12,Cases!$E$7,IF(Q5&lt;=24,Cases!$E$9,Cases!$E$11))</f>
        <v>4</v>
      </c>
      <c r="R7" s="30" t="n">
        <f aca="false">IF(R5&lt;=12,Cases!$E$7,IF(R5&lt;=24,Cases!$E$9,Cases!$E$11))</f>
        <v>4</v>
      </c>
      <c r="S7" s="30" t="n">
        <f aca="false">IF(S5&lt;=12,Cases!$E$7,IF(S5&lt;=24,Cases!$E$9,Cases!$E$11))</f>
        <v>4</v>
      </c>
      <c r="T7" s="30" t="n">
        <f aca="false">IF(T5&lt;=12,Cases!$E$7,IF(T5&lt;=24,Cases!$E$9,Cases!$E$11))</f>
        <v>4</v>
      </c>
      <c r="U7" s="30" t="n">
        <f aca="false">IF(U5&lt;=12,Cases!$E$7,IF(U5&lt;=24,Cases!$E$9,Cases!$E$11))</f>
        <v>4</v>
      </c>
      <c r="V7" s="30" t="n">
        <f aca="false">IF(V5&lt;=12,Cases!$E$7,IF(V5&lt;=24,Cases!$E$9,Cases!$E$11))</f>
        <v>4</v>
      </c>
      <c r="W7" s="30" t="n">
        <f aca="false">IF(W5&lt;=12,Cases!$E$7,IF(W5&lt;=24,Cases!$E$9,Cases!$E$11))</f>
        <v>4</v>
      </c>
      <c r="X7" s="30" t="n">
        <f aca="false">IF(X5&lt;=12,Cases!$E$7,IF(X5&lt;=24,Cases!$E$9,Cases!$E$11))</f>
        <v>4</v>
      </c>
      <c r="Y7" s="30" t="n">
        <f aca="false">IF(Y5&lt;=12,Cases!$E$7,IF(Y5&lt;=24,Cases!$E$9,Cases!$E$11))</f>
        <v>4</v>
      </c>
      <c r="Z7" s="30" t="n">
        <f aca="false">IF(Z5&lt;=12,Cases!$E$7,IF(Z5&lt;=24,Cases!$E$9,Cases!$E$11))</f>
        <v>6</v>
      </c>
      <c r="AA7" s="30" t="n">
        <f aca="false">IF(AA5&lt;=12,Cases!$E$7,IF(AA5&lt;=24,Cases!$E$9,Cases!$E$11))</f>
        <v>6</v>
      </c>
      <c r="AB7" s="30" t="n">
        <f aca="false">IF(AB5&lt;=12,Cases!$E$7,IF(AB5&lt;=24,Cases!$E$9,Cases!$E$11))</f>
        <v>6</v>
      </c>
      <c r="AC7" s="30" t="n">
        <f aca="false">IF(AC5&lt;=12,Cases!$E$7,IF(AC5&lt;=24,Cases!$E$9,Cases!$E$11))</f>
        <v>6</v>
      </c>
      <c r="AD7" s="30" t="n">
        <f aca="false">IF(AD5&lt;=12,Cases!$E$7,IF(AD5&lt;=24,Cases!$E$9,Cases!$E$11))</f>
        <v>6</v>
      </c>
      <c r="AE7" s="30" t="n">
        <f aca="false">IF(AE5&lt;=12,Cases!$E$7,IF(AE5&lt;=24,Cases!$E$9,Cases!$E$11))</f>
        <v>6</v>
      </c>
      <c r="AF7" s="30" t="n">
        <f aca="false">IF(AF5&lt;=12,Cases!$E$7,IF(AF5&lt;=24,Cases!$E$9,Cases!$E$11))</f>
        <v>6</v>
      </c>
      <c r="AG7" s="30" t="n">
        <f aca="false">IF(AG5&lt;=12,Cases!$E$7,IF(AG5&lt;=24,Cases!$E$9,Cases!$E$11))</f>
        <v>6</v>
      </c>
      <c r="AH7" s="30" t="n">
        <f aca="false">IF(AH5&lt;=12,Cases!$E$7,IF(AH5&lt;=24,Cases!$E$9,Cases!$E$11))</f>
        <v>6</v>
      </c>
      <c r="AI7" s="30" t="n">
        <f aca="false">IF(AI5&lt;=12,Cases!$E$7,IF(AI5&lt;=24,Cases!$E$9,Cases!$E$11))</f>
        <v>6</v>
      </c>
      <c r="AJ7" s="30" t="n">
        <f aca="false">IF(AJ5&lt;=12,Cases!$E$7,IF(AJ5&lt;=24,Cases!$E$9,Cases!$E$11))</f>
        <v>6</v>
      </c>
      <c r="AK7" s="30" t="n">
        <f aca="false">IF(AK5&lt;=12,Cases!$E$7,IF(AK5&lt;=24,Cases!$E$9,Cases!$E$11))</f>
        <v>6</v>
      </c>
    </row>
    <row r="8" customFormat="false" ht="15" hidden="false" customHeight="true" outlineLevel="0" collapsed="false">
      <c r="A8" s="25" t="s">
        <v>241</v>
      </c>
      <c r="B8" s="30" t="n">
        <f aca="false">SUM(B6:B7)</f>
        <v>6</v>
      </c>
      <c r="C8" s="30" t="n">
        <f aca="false">SUM(C6:C7)</f>
        <v>6</v>
      </c>
      <c r="D8" s="30" t="n">
        <f aca="false">SUM(D6:D7)</f>
        <v>6</v>
      </c>
      <c r="E8" s="30" t="n">
        <f aca="false">SUM(E6:E7)</f>
        <v>6</v>
      </c>
      <c r="F8" s="30" t="n">
        <f aca="false">SUM(F6:F7)</f>
        <v>6</v>
      </c>
      <c r="G8" s="30" t="n">
        <f aca="false">SUM(G6:G7)</f>
        <v>6</v>
      </c>
      <c r="H8" s="30" t="n">
        <f aca="false">SUM(H6:H7)</f>
        <v>6</v>
      </c>
      <c r="I8" s="30" t="n">
        <f aca="false">SUM(I6:I7)</f>
        <v>6</v>
      </c>
      <c r="J8" s="30" t="n">
        <f aca="false">SUM(J6:J7)</f>
        <v>6</v>
      </c>
      <c r="K8" s="30" t="n">
        <f aca="false">SUM(K6:K7)</f>
        <v>6</v>
      </c>
      <c r="L8" s="30" t="n">
        <f aca="false">SUM(L6:L7)</f>
        <v>6</v>
      </c>
      <c r="M8" s="30" t="n">
        <f aca="false">SUM(M6:M7)</f>
        <v>6</v>
      </c>
      <c r="N8" s="30" t="n">
        <f aca="false">SUM(N6:N7)</f>
        <v>10</v>
      </c>
      <c r="O8" s="30" t="n">
        <f aca="false">SUM(O6:O7)</f>
        <v>10</v>
      </c>
      <c r="P8" s="30" t="n">
        <f aca="false">SUM(P6:P7)</f>
        <v>10</v>
      </c>
      <c r="Q8" s="30" t="n">
        <f aca="false">SUM(Q6:Q7)</f>
        <v>10</v>
      </c>
      <c r="R8" s="30" t="n">
        <f aca="false">SUM(R6:R7)</f>
        <v>10</v>
      </c>
      <c r="S8" s="30" t="n">
        <f aca="false">SUM(S6:S7)</f>
        <v>10</v>
      </c>
      <c r="T8" s="30" t="n">
        <f aca="false">SUM(T6:T7)</f>
        <v>10</v>
      </c>
      <c r="U8" s="30" t="n">
        <f aca="false">SUM(U6:U7)</f>
        <v>10</v>
      </c>
      <c r="V8" s="30" t="n">
        <f aca="false">SUM(V6:V7)</f>
        <v>10</v>
      </c>
      <c r="W8" s="30" t="n">
        <f aca="false">SUM(W6:W7)</f>
        <v>10</v>
      </c>
      <c r="X8" s="30" t="n">
        <f aca="false">SUM(X6:X7)</f>
        <v>10</v>
      </c>
      <c r="Y8" s="30" t="n">
        <f aca="false">SUM(Y6:Y7)</f>
        <v>10</v>
      </c>
      <c r="Z8" s="30" t="n">
        <f aca="false">SUM(Z6:Z7)</f>
        <v>14</v>
      </c>
      <c r="AA8" s="30" t="n">
        <f aca="false">SUM(AA6:AA7)</f>
        <v>14</v>
      </c>
      <c r="AB8" s="30" t="n">
        <f aca="false">SUM(AB6:AB7)</f>
        <v>14</v>
      </c>
      <c r="AC8" s="30" t="n">
        <f aca="false">SUM(AC6:AC7)</f>
        <v>14</v>
      </c>
      <c r="AD8" s="30" t="n">
        <f aca="false">SUM(AD6:AD7)</f>
        <v>14</v>
      </c>
      <c r="AE8" s="30" t="n">
        <f aca="false">SUM(AE6:AE7)</f>
        <v>14</v>
      </c>
      <c r="AF8" s="30" t="n">
        <f aca="false">SUM(AF6:AF7)</f>
        <v>14</v>
      </c>
      <c r="AG8" s="30" t="n">
        <f aca="false">SUM(AG6:AG7)</f>
        <v>14</v>
      </c>
      <c r="AH8" s="30" t="n">
        <f aca="false">SUM(AH6:AH7)</f>
        <v>14</v>
      </c>
      <c r="AI8" s="30" t="n">
        <f aca="false">SUM(AI6:AI7)</f>
        <v>14</v>
      </c>
      <c r="AJ8" s="30" t="n">
        <f aca="false">SUM(AJ6:AJ7)</f>
        <v>14</v>
      </c>
      <c r="AK8" s="30" t="n">
        <f aca="false">SUM(AK6:AK7)</f>
        <v>14</v>
      </c>
    </row>
    <row r="9" customFormat="false" ht="15" hidden="false" customHeight="true" outlineLevel="0" collapsed="false">
      <c r="A9" s="25" t="s">
        <v>242</v>
      </c>
      <c r="B9" s="32" t="n">
        <f aca="false">IF(B5&gt;Cases!$E$13,INDEX($B8:$AK8,1,MAX(1,B5-Cases!$E$13)),0)*Cases!$E$12</f>
        <v>0</v>
      </c>
      <c r="C9" s="32" t="n">
        <f aca="false">IF(C5&gt;Cases!$E$13,INDEX($B8:$AK8,1,MAX(1,C5-Cases!$E$13)),0)*Cases!$E$12</f>
        <v>0</v>
      </c>
      <c r="D9" s="32" t="n">
        <f aca="false">IF(D5&gt;Cases!$E$13,INDEX($B8:$AK8,1,MAX(1,D5-Cases!$E$13)),0)*Cases!$E$12</f>
        <v>0</v>
      </c>
      <c r="E9" s="32" t="n">
        <f aca="false">IF(E5&gt;Cases!$E$13,INDEX($B8:$AK8,1,MAX(1,E5-Cases!$E$13)),0)*Cases!$E$12</f>
        <v>0</v>
      </c>
      <c r="F9" s="32" t="n">
        <f aca="false">IF(F5&gt;Cases!$E$13,INDEX($B8:$AK8,1,MAX(1,F5-Cases!$E$13)),0)*Cases!$E$12</f>
        <v>0</v>
      </c>
      <c r="G9" s="32" t="n">
        <f aca="false">IF(G5&gt;Cases!$E$13,INDEX($B8:$AK8,1,MAX(1,G5-Cases!$E$13)),0)*Cases!$E$12</f>
        <v>0</v>
      </c>
      <c r="H9" s="32" t="n">
        <f aca="false">IF(H5&gt;Cases!$E$13,INDEX($B8:$AK8,1,MAX(1,H5-Cases!$E$13)),0)*Cases!$E$12</f>
        <v>0</v>
      </c>
      <c r="I9" s="32" t="n">
        <f aca="false">IF(I5&gt;Cases!$E$13,INDEX($B8:$AK8,1,MAX(1,I5-Cases!$E$13)),0)*Cases!$E$12</f>
        <v>0</v>
      </c>
      <c r="J9" s="32" t="n">
        <f aca="false">IF(J5&gt;Cases!$E$13,INDEX($B8:$AK8,1,MAX(1,J5-Cases!$E$13)),0)*Cases!$E$12</f>
        <v>0</v>
      </c>
      <c r="K9" s="32" t="n">
        <f aca="false">IF(K5&gt;Cases!$E$13,INDEX($B8:$AK8,1,MAX(1,K5-Cases!$E$13)),0)*Cases!$E$12</f>
        <v>0</v>
      </c>
      <c r="L9" s="32" t="n">
        <f aca="false">IF(L5&gt;Cases!$E$13,INDEX($B8:$AK8,1,MAX(1,L5-Cases!$E$13)),0)*Cases!$E$12</f>
        <v>0</v>
      </c>
      <c r="M9" s="32" t="n">
        <f aca="false">IF(M5&gt;Cases!$E$13,INDEX($B8:$AK8,1,MAX(1,M5-Cases!$E$13)),0)*Cases!$E$12</f>
        <v>0</v>
      </c>
      <c r="N9" s="32" t="n">
        <f aca="false">IF(N5&gt;Cases!$E$13,INDEX($B8:$AK8,1,MAX(1,N5-Cases!$E$13)),0)*Cases!$E$12</f>
        <v>0</v>
      </c>
      <c r="O9" s="32" t="n">
        <f aca="false">IF(O5&gt;Cases!$E$13,INDEX($B8:$AK8,1,MAX(1,O5-Cases!$E$13)),0)*Cases!$E$12</f>
        <v>0</v>
      </c>
      <c r="P9" s="32" t="n">
        <f aca="false">IF(P5&gt;Cases!$E$13,INDEX($B8:$AK8,1,MAX(1,P5-Cases!$E$13)),0)*Cases!$E$12</f>
        <v>0</v>
      </c>
      <c r="Q9" s="32" t="n">
        <f aca="false">IF(Q5&gt;Cases!$E$13,INDEX($B8:$AK8,1,MAX(1,Q5-Cases!$E$13)),0)*Cases!$E$12</f>
        <v>0</v>
      </c>
      <c r="R9" s="32" t="n">
        <f aca="false">IF(R5&gt;Cases!$E$13,INDEX($B8:$AK8,1,MAX(1,R5-Cases!$E$13)),0)*Cases!$E$12</f>
        <v>0</v>
      </c>
      <c r="S9" s="32" t="n">
        <f aca="false">IF(S5&gt;Cases!$E$13,INDEX($B8:$AK8,1,MAX(1,S5-Cases!$E$13)),0)*Cases!$E$12</f>
        <v>0</v>
      </c>
      <c r="T9" s="32" t="n">
        <f aca="false">IF(T5&gt;Cases!$E$13,INDEX($B8:$AK8,1,MAX(1,T5-Cases!$E$13)),0)*Cases!$E$12</f>
        <v>0</v>
      </c>
      <c r="U9" s="32" t="n">
        <f aca="false">IF(U5&gt;Cases!$E$13,INDEX($B8:$AK8,1,MAX(1,U5-Cases!$E$13)),0)*Cases!$E$12</f>
        <v>0</v>
      </c>
      <c r="V9" s="32" t="n">
        <f aca="false">IF(V5&gt;Cases!$E$13,INDEX($B8:$AK8,1,MAX(1,V5-Cases!$E$13)),0)*Cases!$E$12</f>
        <v>0</v>
      </c>
      <c r="W9" s="32" t="n">
        <f aca="false">IF(W5&gt;Cases!$E$13,INDEX($B8:$AK8,1,MAX(1,W5-Cases!$E$13)),0)*Cases!$E$12</f>
        <v>0</v>
      </c>
      <c r="X9" s="32" t="n">
        <f aca="false">IF(X5&gt;Cases!$E$13,INDEX($B8:$AK8,1,MAX(1,X5-Cases!$E$13)),0)*Cases!$E$12</f>
        <v>0</v>
      </c>
      <c r="Y9" s="32" t="n">
        <f aca="false">IF(Y5&gt;Cases!$E$13,INDEX($B8:$AK8,1,MAX(1,Y5-Cases!$E$13)),0)*Cases!$E$12</f>
        <v>0</v>
      </c>
      <c r="Z9" s="32" t="n">
        <f aca="false">IF(Z5&gt;Cases!$E$13,INDEX($B8:$AK8,1,MAX(1,Z5-Cases!$E$13)),0)*Cases!$E$12</f>
        <v>0</v>
      </c>
      <c r="AA9" s="32" t="n">
        <f aca="false">IF(AA5&gt;Cases!$E$13,INDEX($B8:$AK8,1,MAX(1,AA5-Cases!$E$13)),0)*Cases!$E$12</f>
        <v>0</v>
      </c>
      <c r="AB9" s="32" t="n">
        <f aca="false">IF(AB5&gt;Cases!$E$13,INDEX($B8:$AK8,1,MAX(1,AB5-Cases!$E$13)),0)*Cases!$E$12</f>
        <v>0</v>
      </c>
      <c r="AC9" s="32" t="n">
        <f aca="false">IF(AC5&gt;Cases!$E$13,INDEX($B8:$AK8,1,MAX(1,AC5-Cases!$E$13)),0)*Cases!$E$12</f>
        <v>0</v>
      </c>
      <c r="AD9" s="32" t="n">
        <f aca="false">IF(AD5&gt;Cases!$E$13,INDEX($B8:$AK8,1,MAX(1,AD5-Cases!$E$13)),0)*Cases!$E$12</f>
        <v>0</v>
      </c>
      <c r="AE9" s="32" t="n">
        <f aca="false">IF(AE5&gt;Cases!$E$13,INDEX($B8:$AK8,1,MAX(1,AE5-Cases!$E$13)),0)*Cases!$E$12</f>
        <v>0</v>
      </c>
      <c r="AF9" s="32" t="n">
        <f aca="false">IF(AF5&gt;Cases!$E$13,INDEX($B8:$AK8,1,MAX(1,AF5-Cases!$E$13)),0)*Cases!$E$12</f>
        <v>0</v>
      </c>
      <c r="AG9" s="32" t="n">
        <f aca="false">IF(AG5&gt;Cases!$E$13,INDEX($B8:$AK8,1,MAX(1,AG5-Cases!$E$13)),0)*Cases!$E$12</f>
        <v>0</v>
      </c>
      <c r="AH9" s="32" t="n">
        <f aca="false">IF(AH5&gt;Cases!$E$13,INDEX($B8:$AK8,1,MAX(1,AH5-Cases!$E$13)),0)*Cases!$E$12</f>
        <v>0</v>
      </c>
      <c r="AI9" s="32" t="n">
        <f aca="false">IF(AI5&gt;Cases!$E$13,INDEX($B8:$AK8,1,MAX(1,AI5-Cases!$E$13)),0)*Cases!$E$12</f>
        <v>0</v>
      </c>
      <c r="AJ9" s="32" t="n">
        <f aca="false">IF(AJ5&gt;Cases!$E$13,INDEX($B8:$AK8,1,MAX(1,AJ5-Cases!$E$13)),0)*Cases!$E$12</f>
        <v>0</v>
      </c>
      <c r="AK9" s="32" t="n">
        <f aca="false">IF(AK5&gt;Cases!$E$13,INDEX($B8:$AK8,1,MAX(1,AK5-Cases!$E$13)),0)*Cases!$E$12</f>
        <v>0</v>
      </c>
    </row>
    <row r="10" customFormat="false" ht="15" hidden="false" customHeight="true" outlineLevel="0" collapsed="false">
      <c r="A10" s="25" t="s">
        <v>243</v>
      </c>
      <c r="B10" s="32" t="n">
        <f aca="false">0+B9</f>
        <v>0</v>
      </c>
      <c r="C10" s="32" t="n">
        <f aca="false">B10+C9</f>
        <v>0</v>
      </c>
      <c r="D10" s="32" t="n">
        <f aca="false">C10+D9</f>
        <v>0</v>
      </c>
      <c r="E10" s="32" t="n">
        <f aca="false">D10+E9</f>
        <v>0</v>
      </c>
      <c r="F10" s="32" t="n">
        <f aca="false">E10+F9</f>
        <v>0</v>
      </c>
      <c r="G10" s="32" t="n">
        <f aca="false">F10+G9</f>
        <v>0</v>
      </c>
      <c r="H10" s="32" t="n">
        <f aca="false">G10+H9</f>
        <v>0</v>
      </c>
      <c r="I10" s="32" t="n">
        <f aca="false">H10+I9</f>
        <v>0</v>
      </c>
      <c r="J10" s="32" t="n">
        <f aca="false">I10+J9</f>
        <v>0</v>
      </c>
      <c r="K10" s="32" t="n">
        <f aca="false">J10+K9</f>
        <v>0</v>
      </c>
      <c r="L10" s="32" t="n">
        <f aca="false">K10+L9</f>
        <v>0</v>
      </c>
      <c r="M10" s="32" t="n">
        <f aca="false">L10+M9</f>
        <v>0</v>
      </c>
      <c r="N10" s="32" t="n">
        <f aca="false">M10+N9</f>
        <v>0</v>
      </c>
      <c r="O10" s="32" t="n">
        <f aca="false">N10+O9</f>
        <v>0</v>
      </c>
      <c r="P10" s="32" t="n">
        <f aca="false">O10+P9</f>
        <v>0</v>
      </c>
      <c r="Q10" s="32" t="n">
        <f aca="false">P10+Q9</f>
        <v>0</v>
      </c>
      <c r="R10" s="32" t="n">
        <f aca="false">Q10+R9</f>
        <v>0</v>
      </c>
      <c r="S10" s="32" t="n">
        <f aca="false">R10+S9</f>
        <v>0</v>
      </c>
      <c r="T10" s="32" t="n">
        <f aca="false">S10+T9</f>
        <v>0</v>
      </c>
      <c r="U10" s="32" t="n">
        <f aca="false">T10+U9</f>
        <v>0</v>
      </c>
      <c r="V10" s="32" t="n">
        <f aca="false">U10+V9</f>
        <v>0</v>
      </c>
      <c r="W10" s="32" t="n">
        <f aca="false">V10+W9</f>
        <v>0</v>
      </c>
      <c r="X10" s="32" t="n">
        <f aca="false">W10+X9</f>
        <v>0</v>
      </c>
      <c r="Y10" s="32" t="n">
        <f aca="false">X10+Y9</f>
        <v>0</v>
      </c>
      <c r="Z10" s="32" t="n">
        <f aca="false">Y10+Z9</f>
        <v>0</v>
      </c>
      <c r="AA10" s="32" t="n">
        <f aca="false">Z10+AA9</f>
        <v>0</v>
      </c>
      <c r="AB10" s="32" t="n">
        <f aca="false">AA10+AB9</f>
        <v>0</v>
      </c>
      <c r="AC10" s="32" t="n">
        <f aca="false">AB10+AC9</f>
        <v>0</v>
      </c>
      <c r="AD10" s="32" t="n">
        <f aca="false">AC10+AD9</f>
        <v>0</v>
      </c>
      <c r="AE10" s="32" t="n">
        <f aca="false">AD10+AE9</f>
        <v>0</v>
      </c>
      <c r="AF10" s="32" t="n">
        <f aca="false">AE10+AF9</f>
        <v>0</v>
      </c>
      <c r="AG10" s="32" t="n">
        <f aca="false">AF10+AG9</f>
        <v>0</v>
      </c>
      <c r="AH10" s="32" t="n">
        <f aca="false">AG10+AH9</f>
        <v>0</v>
      </c>
      <c r="AI10" s="32" t="n">
        <f aca="false">AH10+AI9</f>
        <v>0</v>
      </c>
      <c r="AJ10" s="32" t="n">
        <f aca="false">AI10+AJ9</f>
        <v>0</v>
      </c>
      <c r="AK10" s="32" t="n">
        <f aca="false">AJ10+AK9</f>
        <v>0</v>
      </c>
    </row>
    <row r="11" customFormat="false" ht="15" hidden="false" customHeight="true" outlineLevel="0" collapsed="false">
      <c r="A11" s="25" t="s">
        <v>244</v>
      </c>
      <c r="B11" s="30" t="n">
        <f aca="false">INT(B10+0.00000001)-INT(0+0.00000001)</f>
        <v>0</v>
      </c>
      <c r="C11" s="30" t="n">
        <f aca="false">INT(C10+0.00000001)-INT(B10+0.00000001)</f>
        <v>0</v>
      </c>
      <c r="D11" s="30" t="n">
        <f aca="false">INT(D10+0.00000001)-INT(C10+0.00000001)</f>
        <v>0</v>
      </c>
      <c r="E11" s="30" t="n">
        <f aca="false">INT(E10+0.00000001)-INT(D10+0.00000001)</f>
        <v>0</v>
      </c>
      <c r="F11" s="30" t="n">
        <f aca="false">INT(F10+0.00000001)-INT(E10+0.00000001)</f>
        <v>0</v>
      </c>
      <c r="G11" s="30" t="n">
        <f aca="false">INT(G10+0.00000001)-INT(F10+0.00000001)</f>
        <v>0</v>
      </c>
      <c r="H11" s="30" t="n">
        <f aca="false">INT(H10+0.00000001)-INT(G10+0.00000001)</f>
        <v>0</v>
      </c>
      <c r="I11" s="30" t="n">
        <f aca="false">INT(I10+0.00000001)-INT(H10+0.00000001)</f>
        <v>0</v>
      </c>
      <c r="J11" s="30" t="n">
        <f aca="false">INT(J10+0.00000001)-INT(I10+0.00000001)</f>
        <v>0</v>
      </c>
      <c r="K11" s="30" t="n">
        <f aca="false">INT(K10+0.00000001)-INT(J10+0.00000001)</f>
        <v>0</v>
      </c>
      <c r="L11" s="30" t="n">
        <f aca="false">INT(L10+0.00000001)-INT(K10+0.00000001)</f>
        <v>0</v>
      </c>
      <c r="M11" s="30" t="n">
        <f aca="false">INT(M10+0.00000001)-INT(L10+0.00000001)</f>
        <v>0</v>
      </c>
      <c r="N11" s="30" t="n">
        <f aca="false">INT(N10+0.00000001)-INT(M10+0.00000001)</f>
        <v>0</v>
      </c>
      <c r="O11" s="30" t="n">
        <f aca="false">INT(O10+0.00000001)-INT(N10+0.00000001)</f>
        <v>0</v>
      </c>
      <c r="P11" s="30" t="n">
        <f aca="false">INT(P10+0.00000001)-INT(O10+0.00000001)</f>
        <v>0</v>
      </c>
      <c r="Q11" s="30" t="n">
        <f aca="false">INT(Q10+0.00000001)-INT(P10+0.00000001)</f>
        <v>0</v>
      </c>
      <c r="R11" s="30" t="n">
        <f aca="false">INT(R10+0.00000001)-INT(Q10+0.00000001)</f>
        <v>0</v>
      </c>
      <c r="S11" s="30" t="n">
        <f aca="false">INT(S10+0.00000001)-INT(R10+0.00000001)</f>
        <v>0</v>
      </c>
      <c r="T11" s="30" t="n">
        <f aca="false">INT(T10+0.00000001)-INT(S10+0.00000001)</f>
        <v>0</v>
      </c>
      <c r="U11" s="30" t="n">
        <f aca="false">INT(U10+0.00000001)-INT(T10+0.00000001)</f>
        <v>0</v>
      </c>
      <c r="V11" s="30" t="n">
        <f aca="false">INT(V10+0.00000001)-INT(U10+0.00000001)</f>
        <v>0</v>
      </c>
      <c r="W11" s="30" t="n">
        <f aca="false">INT(W10+0.00000001)-INT(V10+0.00000001)</f>
        <v>0</v>
      </c>
      <c r="X11" s="30" t="n">
        <f aca="false">INT(X10+0.00000001)-INT(W10+0.00000001)</f>
        <v>0</v>
      </c>
      <c r="Y11" s="30" t="n">
        <f aca="false">INT(Y10+0.00000001)-INT(X10+0.00000001)</f>
        <v>0</v>
      </c>
      <c r="Z11" s="30" t="n">
        <f aca="false">INT(Z10+0.00000001)-INT(Y10+0.00000001)</f>
        <v>0</v>
      </c>
      <c r="AA11" s="30" t="n">
        <f aca="false">INT(AA10+0.00000001)-INT(Z10+0.00000001)</f>
        <v>0</v>
      </c>
      <c r="AB11" s="30" t="n">
        <f aca="false">INT(AB10+0.00000001)-INT(AA10+0.00000001)</f>
        <v>0</v>
      </c>
      <c r="AC11" s="30" t="n">
        <f aca="false">INT(AC10+0.00000001)-INT(AB10+0.00000001)</f>
        <v>0</v>
      </c>
      <c r="AD11" s="30" t="n">
        <f aca="false">INT(AD10+0.00000001)-INT(AC10+0.00000001)</f>
        <v>0</v>
      </c>
      <c r="AE11" s="30" t="n">
        <f aca="false">INT(AE10+0.00000001)-INT(AD10+0.00000001)</f>
        <v>0</v>
      </c>
      <c r="AF11" s="30" t="n">
        <f aca="false">INT(AF10+0.00000001)-INT(AE10+0.00000001)</f>
        <v>0</v>
      </c>
      <c r="AG11" s="30" t="n">
        <f aca="false">INT(AG10+0.00000001)-INT(AF10+0.00000001)</f>
        <v>0</v>
      </c>
      <c r="AH11" s="30" t="n">
        <f aca="false">INT(AH10+0.00000001)-INT(AG10+0.00000001)</f>
        <v>0</v>
      </c>
      <c r="AI11" s="30" t="n">
        <f aca="false">INT(AI10+0.00000001)-INT(AH10+0.00000001)</f>
        <v>0</v>
      </c>
      <c r="AJ11" s="30" t="n">
        <f aca="false">INT(AJ10+0.00000001)-INT(AI10+0.00000001)</f>
        <v>0</v>
      </c>
      <c r="AK11" s="30" t="n">
        <f aca="false">INT(AK10+0.00000001)-INT(AJ10+0.00000001)</f>
        <v>0</v>
      </c>
    </row>
    <row r="12" customFormat="false" ht="15" hidden="false" customHeight="true" outlineLevel="0" collapsed="false">
      <c r="A12" s="25" t="s">
        <v>245</v>
      </c>
      <c r="B12" s="30" t="n">
        <f aca="false">0</f>
        <v>0</v>
      </c>
      <c r="C12" s="30" t="n">
        <f aca="false">B35</f>
        <v>0</v>
      </c>
      <c r="D12" s="30" t="n">
        <f aca="false">C35</f>
        <v>0</v>
      </c>
      <c r="E12" s="30" t="n">
        <f aca="false">D35</f>
        <v>0</v>
      </c>
      <c r="F12" s="30" t="n">
        <f aca="false">E35</f>
        <v>0</v>
      </c>
      <c r="G12" s="30" t="n">
        <f aca="false">F35</f>
        <v>0</v>
      </c>
      <c r="H12" s="30" t="n">
        <f aca="false">G35</f>
        <v>0</v>
      </c>
      <c r="I12" s="30" t="n">
        <f aca="false">H35</f>
        <v>0</v>
      </c>
      <c r="J12" s="30" t="n">
        <f aca="false">I35</f>
        <v>0</v>
      </c>
      <c r="K12" s="30" t="n">
        <f aca="false">J35</f>
        <v>0</v>
      </c>
      <c r="L12" s="30" t="n">
        <f aca="false">K35</f>
        <v>0</v>
      </c>
      <c r="M12" s="30" t="n">
        <f aca="false">L35</f>
        <v>0</v>
      </c>
      <c r="N12" s="30" t="n">
        <f aca="false">M35</f>
        <v>0</v>
      </c>
      <c r="O12" s="30" t="n">
        <f aca="false">N35</f>
        <v>0</v>
      </c>
      <c r="P12" s="30" t="n">
        <f aca="false">O35</f>
        <v>0</v>
      </c>
      <c r="Q12" s="30" t="n">
        <f aca="false">P35</f>
        <v>0</v>
      </c>
      <c r="R12" s="30" t="n">
        <f aca="false">Q35</f>
        <v>0</v>
      </c>
      <c r="S12" s="30" t="n">
        <f aca="false">R35</f>
        <v>0</v>
      </c>
      <c r="T12" s="30" t="n">
        <f aca="false">S35</f>
        <v>0</v>
      </c>
      <c r="U12" s="30" t="n">
        <f aca="false">T35</f>
        <v>0</v>
      </c>
      <c r="V12" s="30" t="n">
        <f aca="false">U35</f>
        <v>0</v>
      </c>
      <c r="W12" s="30" t="n">
        <f aca="false">V35</f>
        <v>0</v>
      </c>
      <c r="X12" s="30" t="n">
        <f aca="false">W35</f>
        <v>0</v>
      </c>
      <c r="Y12" s="30" t="n">
        <f aca="false">X35</f>
        <v>0</v>
      </c>
      <c r="Z12" s="30" t="n">
        <f aca="false">Y35</f>
        <v>0</v>
      </c>
      <c r="AA12" s="30" t="n">
        <f aca="false">Z35</f>
        <v>0</v>
      </c>
      <c r="AB12" s="30" t="n">
        <f aca="false">AA35</f>
        <v>0</v>
      </c>
      <c r="AC12" s="30" t="n">
        <f aca="false">AB35</f>
        <v>0</v>
      </c>
      <c r="AD12" s="30" t="n">
        <f aca="false">AC35</f>
        <v>0</v>
      </c>
      <c r="AE12" s="30" t="n">
        <f aca="false">AD35</f>
        <v>0</v>
      </c>
      <c r="AF12" s="30" t="n">
        <f aca="false">AE35</f>
        <v>0</v>
      </c>
      <c r="AG12" s="30" t="n">
        <f aca="false">AF35</f>
        <v>0</v>
      </c>
      <c r="AH12" s="30" t="n">
        <f aca="false">AG35</f>
        <v>0</v>
      </c>
      <c r="AI12" s="30" t="n">
        <f aca="false">AH35</f>
        <v>0</v>
      </c>
      <c r="AJ12" s="30" t="n">
        <f aca="false">AI35</f>
        <v>0</v>
      </c>
      <c r="AK12" s="30" t="n">
        <f aca="false">AJ35</f>
        <v>0</v>
      </c>
    </row>
    <row r="13" customFormat="false" ht="15" hidden="false" customHeight="true" outlineLevel="0" collapsed="false">
      <c r="A13" s="25" t="s">
        <v>246</v>
      </c>
      <c r="B13" s="32" t="n">
        <f aca="false">0</f>
        <v>0</v>
      </c>
      <c r="C13" s="32" t="n">
        <f aca="false">B17</f>
        <v>0</v>
      </c>
      <c r="D13" s="32" t="n">
        <f aca="false">C17</f>
        <v>0</v>
      </c>
      <c r="E13" s="32" t="n">
        <f aca="false">D17</f>
        <v>0</v>
      </c>
      <c r="F13" s="32" t="n">
        <f aca="false">E17</f>
        <v>0</v>
      </c>
      <c r="G13" s="32" t="n">
        <f aca="false">F17</f>
        <v>0</v>
      </c>
      <c r="H13" s="32" t="n">
        <f aca="false">G17</f>
        <v>0</v>
      </c>
      <c r="I13" s="32" t="n">
        <f aca="false">H17</f>
        <v>0</v>
      </c>
      <c r="J13" s="32" t="n">
        <f aca="false">I17</f>
        <v>0</v>
      </c>
      <c r="K13" s="32" t="n">
        <f aca="false">J17</f>
        <v>0</v>
      </c>
      <c r="L13" s="32" t="n">
        <f aca="false">K17</f>
        <v>0</v>
      </c>
      <c r="M13" s="32" t="n">
        <f aca="false">L17</f>
        <v>0</v>
      </c>
      <c r="N13" s="32" t="n">
        <f aca="false">M17</f>
        <v>0</v>
      </c>
      <c r="O13" s="32" t="n">
        <f aca="false">N17</f>
        <v>0</v>
      </c>
      <c r="P13" s="32" t="n">
        <f aca="false">O17</f>
        <v>0</v>
      </c>
      <c r="Q13" s="32" t="n">
        <f aca="false">P17</f>
        <v>0</v>
      </c>
      <c r="R13" s="32" t="n">
        <f aca="false">Q17</f>
        <v>0</v>
      </c>
      <c r="S13" s="32" t="n">
        <f aca="false">R17</f>
        <v>0</v>
      </c>
      <c r="T13" s="32" t="n">
        <f aca="false">S17</f>
        <v>0</v>
      </c>
      <c r="U13" s="32" t="n">
        <f aca="false">T17</f>
        <v>0</v>
      </c>
      <c r="V13" s="32" t="n">
        <f aca="false">U17</f>
        <v>0</v>
      </c>
      <c r="W13" s="32" t="n">
        <f aca="false">V17</f>
        <v>0</v>
      </c>
      <c r="X13" s="32" t="n">
        <f aca="false">W17</f>
        <v>0</v>
      </c>
      <c r="Y13" s="32" t="n">
        <f aca="false">X17</f>
        <v>0</v>
      </c>
      <c r="Z13" s="32" t="n">
        <f aca="false">Y17</f>
        <v>0</v>
      </c>
      <c r="AA13" s="32" t="n">
        <f aca="false">Z17</f>
        <v>0</v>
      </c>
      <c r="AB13" s="32" t="n">
        <f aca="false">AA17</f>
        <v>0</v>
      </c>
      <c r="AC13" s="32" t="n">
        <f aca="false">AB17</f>
        <v>0</v>
      </c>
      <c r="AD13" s="32" t="n">
        <f aca="false">AC17</f>
        <v>0</v>
      </c>
      <c r="AE13" s="32" t="n">
        <f aca="false">AD17</f>
        <v>0</v>
      </c>
      <c r="AF13" s="32" t="n">
        <f aca="false">AE17</f>
        <v>0</v>
      </c>
      <c r="AG13" s="32" t="n">
        <f aca="false">AF17</f>
        <v>0</v>
      </c>
      <c r="AH13" s="32" t="n">
        <f aca="false">AG17</f>
        <v>0</v>
      </c>
      <c r="AI13" s="32" t="n">
        <f aca="false">AH17</f>
        <v>0</v>
      </c>
      <c r="AJ13" s="32" t="n">
        <f aca="false">AI17</f>
        <v>0</v>
      </c>
      <c r="AK13" s="32" t="n">
        <f aca="false">AJ17</f>
        <v>0</v>
      </c>
    </row>
    <row r="14" customFormat="false" ht="15" hidden="false" customHeight="true" outlineLevel="0" collapsed="false">
      <c r="A14" s="25" t="s">
        <v>247</v>
      </c>
      <c r="B14" s="32" t="n">
        <f aca="false">B13*Cases!$E$15+IF(B5=Cases!$E$32,B13*(1-Cases!$E$15)*Cases!$E$33,0)</f>
        <v>0</v>
      </c>
      <c r="C14" s="32" t="n">
        <f aca="false">C13*Cases!$E$15+IF(C5=Cases!$E$32,C13*(1-Cases!$E$15)*Cases!$E$33,0)</f>
        <v>0</v>
      </c>
      <c r="D14" s="32" t="n">
        <f aca="false">D13*Cases!$E$15+IF(D5=Cases!$E$32,D13*(1-Cases!$E$15)*Cases!$E$33,0)</f>
        <v>0</v>
      </c>
      <c r="E14" s="32" t="n">
        <f aca="false">E13*Cases!$E$15+IF(E5=Cases!$E$32,E13*(1-Cases!$E$15)*Cases!$E$33,0)</f>
        <v>0</v>
      </c>
      <c r="F14" s="32" t="n">
        <f aca="false">F13*Cases!$E$15+IF(F5=Cases!$E$32,F13*(1-Cases!$E$15)*Cases!$E$33,0)</f>
        <v>0</v>
      </c>
      <c r="G14" s="32" t="n">
        <f aca="false">G13*Cases!$E$15+IF(G5=Cases!$E$32,G13*(1-Cases!$E$15)*Cases!$E$33,0)</f>
        <v>0</v>
      </c>
      <c r="H14" s="32" t="n">
        <f aca="false">H13*Cases!$E$15+IF(H5=Cases!$E$32,H13*(1-Cases!$E$15)*Cases!$E$33,0)</f>
        <v>0</v>
      </c>
      <c r="I14" s="32" t="n">
        <f aca="false">I13*Cases!$E$15+IF(I5=Cases!$E$32,I13*(1-Cases!$E$15)*Cases!$E$33,0)</f>
        <v>0</v>
      </c>
      <c r="J14" s="32" t="n">
        <f aca="false">J13*Cases!$E$15+IF(J5=Cases!$E$32,J13*(1-Cases!$E$15)*Cases!$E$33,0)</f>
        <v>0</v>
      </c>
      <c r="K14" s="32" t="n">
        <f aca="false">K13*Cases!$E$15+IF(K5=Cases!$E$32,K13*(1-Cases!$E$15)*Cases!$E$33,0)</f>
        <v>0</v>
      </c>
      <c r="L14" s="32" t="n">
        <f aca="false">L13*Cases!$E$15+IF(L5=Cases!$E$32,L13*(1-Cases!$E$15)*Cases!$E$33,0)</f>
        <v>0</v>
      </c>
      <c r="M14" s="32" t="n">
        <f aca="false">M13*Cases!$E$15+IF(M5=Cases!$E$32,M13*(1-Cases!$E$15)*Cases!$E$33,0)</f>
        <v>0</v>
      </c>
      <c r="N14" s="32" t="n">
        <f aca="false">N13*Cases!$E$15+IF(N5=Cases!$E$32,N13*(1-Cases!$E$15)*Cases!$E$33,0)</f>
        <v>0</v>
      </c>
      <c r="O14" s="32" t="n">
        <f aca="false">O13*Cases!$E$15+IF(O5=Cases!$E$32,O13*(1-Cases!$E$15)*Cases!$E$33,0)</f>
        <v>0</v>
      </c>
      <c r="P14" s="32" t="n">
        <f aca="false">P13*Cases!$E$15+IF(P5=Cases!$E$32,P13*(1-Cases!$E$15)*Cases!$E$33,0)</f>
        <v>0</v>
      </c>
      <c r="Q14" s="32" t="n">
        <f aca="false">Q13*Cases!$E$15+IF(Q5=Cases!$E$32,Q13*(1-Cases!$E$15)*Cases!$E$33,0)</f>
        <v>0</v>
      </c>
      <c r="R14" s="32" t="n">
        <f aca="false">R13*Cases!$E$15+IF(R5=Cases!$E$32,R13*(1-Cases!$E$15)*Cases!$E$33,0)</f>
        <v>0</v>
      </c>
      <c r="S14" s="32" t="n">
        <f aca="false">S13*Cases!$E$15+IF(S5=Cases!$E$32,S13*(1-Cases!$E$15)*Cases!$E$33,0)</f>
        <v>0</v>
      </c>
      <c r="T14" s="32" t="n">
        <f aca="false">T13*Cases!$E$15+IF(T5=Cases!$E$32,T13*(1-Cases!$E$15)*Cases!$E$33,0)</f>
        <v>0</v>
      </c>
      <c r="U14" s="32" t="n">
        <f aca="false">U13*Cases!$E$15+IF(U5=Cases!$E$32,U13*(1-Cases!$E$15)*Cases!$E$33,0)</f>
        <v>0</v>
      </c>
      <c r="V14" s="32" t="n">
        <f aca="false">V13*Cases!$E$15+IF(V5=Cases!$E$32,V13*(1-Cases!$E$15)*Cases!$E$33,0)</f>
        <v>0</v>
      </c>
      <c r="W14" s="32" t="n">
        <f aca="false">W13*Cases!$E$15+IF(W5=Cases!$E$32,W13*(1-Cases!$E$15)*Cases!$E$33,0)</f>
        <v>0</v>
      </c>
      <c r="X14" s="32" t="n">
        <f aca="false">X13*Cases!$E$15+IF(X5=Cases!$E$32,X13*(1-Cases!$E$15)*Cases!$E$33,0)</f>
        <v>0</v>
      </c>
      <c r="Y14" s="32" t="n">
        <f aca="false">Y13*Cases!$E$15+IF(Y5=Cases!$E$32,Y13*(1-Cases!$E$15)*Cases!$E$33,0)</f>
        <v>0</v>
      </c>
      <c r="Z14" s="32" t="n">
        <f aca="false">Z13*Cases!$E$15+IF(Z5=Cases!$E$32,Z13*(1-Cases!$E$15)*Cases!$E$33,0)</f>
        <v>0</v>
      </c>
      <c r="AA14" s="32" t="n">
        <f aca="false">AA13*Cases!$E$15+IF(AA5=Cases!$E$32,AA13*(1-Cases!$E$15)*Cases!$E$33,0)</f>
        <v>0</v>
      </c>
      <c r="AB14" s="32" t="n">
        <f aca="false">AB13*Cases!$E$15+IF(AB5=Cases!$E$32,AB13*(1-Cases!$E$15)*Cases!$E$33,0)</f>
        <v>0</v>
      </c>
      <c r="AC14" s="32" t="n">
        <f aca="false">AC13*Cases!$E$15+IF(AC5=Cases!$E$32,AC13*(1-Cases!$E$15)*Cases!$E$33,0)</f>
        <v>0</v>
      </c>
      <c r="AD14" s="32" t="n">
        <f aca="false">AD13*Cases!$E$15+IF(AD5=Cases!$E$32,AD13*(1-Cases!$E$15)*Cases!$E$33,0)</f>
        <v>0</v>
      </c>
      <c r="AE14" s="32" t="n">
        <f aca="false">AE13*Cases!$E$15+IF(AE5=Cases!$E$32,AE13*(1-Cases!$E$15)*Cases!$E$33,0)</f>
        <v>0</v>
      </c>
      <c r="AF14" s="32" t="n">
        <f aca="false">AF13*Cases!$E$15+IF(AF5=Cases!$E$32,AF13*(1-Cases!$E$15)*Cases!$E$33,0)</f>
        <v>0</v>
      </c>
      <c r="AG14" s="32" t="n">
        <f aca="false">AG13*Cases!$E$15+IF(AG5=Cases!$E$32,AG13*(1-Cases!$E$15)*Cases!$E$33,0)</f>
        <v>0</v>
      </c>
      <c r="AH14" s="32" t="n">
        <f aca="false">AH13*Cases!$E$15+IF(AH5=Cases!$E$32,AH13*(1-Cases!$E$15)*Cases!$E$33,0)</f>
        <v>0</v>
      </c>
      <c r="AI14" s="32" t="n">
        <f aca="false">AI13*Cases!$E$15+IF(AI5=Cases!$E$32,AI13*(1-Cases!$E$15)*Cases!$E$33,0)</f>
        <v>0</v>
      </c>
      <c r="AJ14" s="32" t="n">
        <f aca="false">AJ13*Cases!$E$15+IF(AJ5=Cases!$E$32,AJ13*(1-Cases!$E$15)*Cases!$E$33,0)</f>
        <v>0</v>
      </c>
      <c r="AK14" s="32" t="n">
        <f aca="false">AK13*Cases!$E$15+IF(AK5=Cases!$E$32,AK13*(1-Cases!$E$15)*Cases!$E$33,0)</f>
        <v>0</v>
      </c>
    </row>
    <row r="15" customFormat="false" ht="15" hidden="false" customHeight="true" outlineLevel="0" collapsed="false">
      <c r="A15" s="25" t="s">
        <v>248</v>
      </c>
      <c r="B15" s="30" t="n">
        <f aca="false">IF(B5&gt;Cases!$E$14,INDEX($B30:$AK30,1,MAX(1,B5-Cases!$E$14)),0)</f>
        <v>0</v>
      </c>
      <c r="C15" s="30" t="n">
        <f aca="false">IF(C5&gt;Cases!$E$14,INDEX($B30:$AK30,1,MAX(1,C5-Cases!$E$14)),0)</f>
        <v>0</v>
      </c>
      <c r="D15" s="30" t="n">
        <f aca="false">IF(D5&gt;Cases!$E$14,INDEX($B30:$AK30,1,MAX(1,D5-Cases!$E$14)),0)</f>
        <v>0</v>
      </c>
      <c r="E15" s="30" t="n">
        <f aca="false">IF(E5&gt;Cases!$E$14,INDEX($B30:$AK30,1,MAX(1,E5-Cases!$E$14)),0)</f>
        <v>0</v>
      </c>
      <c r="F15" s="30" t="n">
        <f aca="false">IF(F5&gt;Cases!$E$14,INDEX($B30:$AK30,1,MAX(1,F5-Cases!$E$14)),0)</f>
        <v>0</v>
      </c>
      <c r="G15" s="30" t="n">
        <f aca="false">IF(G5&gt;Cases!$E$14,INDEX($B30:$AK30,1,MAX(1,G5-Cases!$E$14)),0)</f>
        <v>0</v>
      </c>
      <c r="H15" s="30" t="n">
        <f aca="false">IF(H5&gt;Cases!$E$14,INDEX($B30:$AK30,1,MAX(1,H5-Cases!$E$14)),0)</f>
        <v>0</v>
      </c>
      <c r="I15" s="30" t="n">
        <f aca="false">IF(I5&gt;Cases!$E$14,INDEX($B30:$AK30,1,MAX(1,I5-Cases!$E$14)),0)</f>
        <v>0</v>
      </c>
      <c r="J15" s="30" t="n">
        <f aca="false">IF(J5&gt;Cases!$E$14,INDEX($B30:$AK30,1,MAX(1,J5-Cases!$E$14)),0)</f>
        <v>0</v>
      </c>
      <c r="K15" s="30" t="n">
        <f aca="false">IF(K5&gt;Cases!$E$14,INDEX($B30:$AK30,1,MAX(1,K5-Cases!$E$14)),0)</f>
        <v>0</v>
      </c>
      <c r="L15" s="30" t="n">
        <f aca="false">IF(L5&gt;Cases!$E$14,INDEX($B30:$AK30,1,MAX(1,L5-Cases!$E$14)),0)</f>
        <v>0</v>
      </c>
      <c r="M15" s="30" t="n">
        <f aca="false">IF(M5&gt;Cases!$E$14,INDEX($B30:$AK30,1,MAX(1,M5-Cases!$E$14)),0)</f>
        <v>0</v>
      </c>
      <c r="N15" s="30" t="n">
        <f aca="false">IF(N5&gt;Cases!$E$14,INDEX($B30:$AK30,1,MAX(1,N5-Cases!$E$14)),0)</f>
        <v>0</v>
      </c>
      <c r="O15" s="30" t="n">
        <f aca="false">IF(O5&gt;Cases!$E$14,INDEX($B30:$AK30,1,MAX(1,O5-Cases!$E$14)),0)</f>
        <v>0</v>
      </c>
      <c r="P15" s="30" t="n">
        <f aca="false">IF(P5&gt;Cases!$E$14,INDEX($B30:$AK30,1,MAX(1,P5-Cases!$E$14)),0)</f>
        <v>0</v>
      </c>
      <c r="Q15" s="30" t="n">
        <f aca="false">IF(Q5&gt;Cases!$E$14,INDEX($B30:$AK30,1,MAX(1,Q5-Cases!$E$14)),0)</f>
        <v>0</v>
      </c>
      <c r="R15" s="30" t="n">
        <f aca="false">IF(R5&gt;Cases!$E$14,INDEX($B30:$AK30,1,MAX(1,R5-Cases!$E$14)),0)</f>
        <v>0</v>
      </c>
      <c r="S15" s="30" t="n">
        <f aca="false">IF(S5&gt;Cases!$E$14,INDEX($B30:$AK30,1,MAX(1,S5-Cases!$E$14)),0)</f>
        <v>0</v>
      </c>
      <c r="T15" s="30" t="n">
        <f aca="false">IF(T5&gt;Cases!$E$14,INDEX($B30:$AK30,1,MAX(1,T5-Cases!$E$14)),0)</f>
        <v>0</v>
      </c>
      <c r="U15" s="30" t="n">
        <f aca="false">IF(U5&gt;Cases!$E$14,INDEX($B30:$AK30,1,MAX(1,U5-Cases!$E$14)),0)</f>
        <v>0</v>
      </c>
      <c r="V15" s="30" t="n">
        <f aca="false">IF(V5&gt;Cases!$E$14,INDEX($B30:$AK30,1,MAX(1,V5-Cases!$E$14)),0)</f>
        <v>0</v>
      </c>
      <c r="W15" s="30" t="n">
        <f aca="false">IF(W5&gt;Cases!$E$14,INDEX($B30:$AK30,1,MAX(1,W5-Cases!$E$14)),0)</f>
        <v>0</v>
      </c>
      <c r="X15" s="30" t="n">
        <f aca="false">IF(X5&gt;Cases!$E$14,INDEX($B30:$AK30,1,MAX(1,X5-Cases!$E$14)),0)</f>
        <v>0</v>
      </c>
      <c r="Y15" s="30" t="n">
        <f aca="false">IF(Y5&gt;Cases!$E$14,INDEX($B30:$AK30,1,MAX(1,Y5-Cases!$E$14)),0)</f>
        <v>0</v>
      </c>
      <c r="Z15" s="30" t="n">
        <f aca="false">IF(Z5&gt;Cases!$E$14,INDEX($B30:$AK30,1,MAX(1,Z5-Cases!$E$14)),0)</f>
        <v>0</v>
      </c>
      <c r="AA15" s="30" t="n">
        <f aca="false">IF(AA5&gt;Cases!$E$14,INDEX($B30:$AK30,1,MAX(1,AA5-Cases!$E$14)),0)</f>
        <v>0</v>
      </c>
      <c r="AB15" s="30" t="n">
        <f aca="false">IF(AB5&gt;Cases!$E$14,INDEX($B30:$AK30,1,MAX(1,AB5-Cases!$E$14)),0)</f>
        <v>0</v>
      </c>
      <c r="AC15" s="30" t="n">
        <f aca="false">IF(AC5&gt;Cases!$E$14,INDEX($B30:$AK30,1,MAX(1,AC5-Cases!$E$14)),0)</f>
        <v>0</v>
      </c>
      <c r="AD15" s="30" t="n">
        <f aca="false">IF(AD5&gt;Cases!$E$14,INDEX($B30:$AK30,1,MAX(1,AD5-Cases!$E$14)),0)</f>
        <v>0</v>
      </c>
      <c r="AE15" s="30" t="n">
        <f aca="false">IF(AE5&gt;Cases!$E$14,INDEX($B30:$AK30,1,MAX(1,AE5-Cases!$E$14)),0)</f>
        <v>0</v>
      </c>
      <c r="AF15" s="30" t="n">
        <f aca="false">IF(AF5&gt;Cases!$E$14,INDEX($B30:$AK30,1,MAX(1,AF5-Cases!$E$14)),0)</f>
        <v>0</v>
      </c>
      <c r="AG15" s="30" t="n">
        <f aca="false">IF(AG5&gt;Cases!$E$14,INDEX($B30:$AK30,1,MAX(1,AG5-Cases!$E$14)),0)</f>
        <v>0</v>
      </c>
      <c r="AH15" s="30" t="n">
        <f aca="false">IF(AH5&gt;Cases!$E$14,INDEX($B30:$AK30,1,MAX(1,AH5-Cases!$E$14)),0)</f>
        <v>0</v>
      </c>
      <c r="AI15" s="30" t="n">
        <f aca="false">IF(AI5&gt;Cases!$E$14,INDEX($B30:$AK30,1,MAX(1,AI5-Cases!$E$14)),0)</f>
        <v>0</v>
      </c>
      <c r="AJ15" s="30" t="n">
        <f aca="false">IF(AJ5&gt;Cases!$E$14,INDEX($B30:$AK30,1,MAX(1,AJ5-Cases!$E$14)),0)</f>
        <v>0</v>
      </c>
      <c r="AK15" s="30" t="n">
        <f aca="false">IF(AK5&gt;Cases!$E$14,INDEX($B30:$AK30,1,MAX(1,AK5-Cases!$E$14)),0)</f>
        <v>0</v>
      </c>
    </row>
    <row r="16" customFormat="false" ht="15" hidden="false" customHeight="true" outlineLevel="0" collapsed="false">
      <c r="A16" s="25" t="s">
        <v>249</v>
      </c>
      <c r="B16" s="32" t="n">
        <f aca="false">B13-B14</f>
        <v>0</v>
      </c>
      <c r="C16" s="32" t="n">
        <f aca="false">C13-C14</f>
        <v>0</v>
      </c>
      <c r="D16" s="32" t="n">
        <f aca="false">D13-D14</f>
        <v>0</v>
      </c>
      <c r="E16" s="32" t="n">
        <f aca="false">E13-E14</f>
        <v>0</v>
      </c>
      <c r="F16" s="32" t="n">
        <f aca="false">F13-F14</f>
        <v>0</v>
      </c>
      <c r="G16" s="32" t="n">
        <f aca="false">G13-G14</f>
        <v>0</v>
      </c>
      <c r="H16" s="32" t="n">
        <f aca="false">H13-H14</f>
        <v>0</v>
      </c>
      <c r="I16" s="32" t="n">
        <f aca="false">I13-I14</f>
        <v>0</v>
      </c>
      <c r="J16" s="32" t="n">
        <f aca="false">J13-J14</f>
        <v>0</v>
      </c>
      <c r="K16" s="32" t="n">
        <f aca="false">K13-K14</f>
        <v>0</v>
      </c>
      <c r="L16" s="32" t="n">
        <f aca="false">L13-L14</f>
        <v>0</v>
      </c>
      <c r="M16" s="32" t="n">
        <f aca="false">M13-M14</f>
        <v>0</v>
      </c>
      <c r="N16" s="32" t="n">
        <f aca="false">N13-N14</f>
        <v>0</v>
      </c>
      <c r="O16" s="32" t="n">
        <f aca="false">O13-O14</f>
        <v>0</v>
      </c>
      <c r="P16" s="32" t="n">
        <f aca="false">P13-P14</f>
        <v>0</v>
      </c>
      <c r="Q16" s="32" t="n">
        <f aca="false">Q13-Q14</f>
        <v>0</v>
      </c>
      <c r="R16" s="32" t="n">
        <f aca="false">R13-R14</f>
        <v>0</v>
      </c>
      <c r="S16" s="32" t="n">
        <f aca="false">S13-S14</f>
        <v>0</v>
      </c>
      <c r="T16" s="32" t="n">
        <f aca="false">T13-T14</f>
        <v>0</v>
      </c>
      <c r="U16" s="32" t="n">
        <f aca="false">U13-U14</f>
        <v>0</v>
      </c>
      <c r="V16" s="32" t="n">
        <f aca="false">V13-V14</f>
        <v>0</v>
      </c>
      <c r="W16" s="32" t="n">
        <f aca="false">W13-W14</f>
        <v>0</v>
      </c>
      <c r="X16" s="32" t="n">
        <f aca="false">X13-X14</f>
        <v>0</v>
      </c>
      <c r="Y16" s="32" t="n">
        <f aca="false">Y13-Y14</f>
        <v>0</v>
      </c>
      <c r="Z16" s="32" t="n">
        <f aca="false">Z13-Z14</f>
        <v>0</v>
      </c>
      <c r="AA16" s="32" t="n">
        <f aca="false">AA13-AA14</f>
        <v>0</v>
      </c>
      <c r="AB16" s="32" t="n">
        <f aca="false">AB13-AB14</f>
        <v>0</v>
      </c>
      <c r="AC16" s="32" t="n">
        <f aca="false">AC13-AC14</f>
        <v>0</v>
      </c>
      <c r="AD16" s="32" t="n">
        <f aca="false">AD13-AD14</f>
        <v>0</v>
      </c>
      <c r="AE16" s="32" t="n">
        <f aca="false">AE13-AE14</f>
        <v>0</v>
      </c>
      <c r="AF16" s="32" t="n">
        <f aca="false">AF13-AF14</f>
        <v>0</v>
      </c>
      <c r="AG16" s="32" t="n">
        <f aca="false">AG13-AG14</f>
        <v>0</v>
      </c>
      <c r="AH16" s="32" t="n">
        <f aca="false">AH13-AH14</f>
        <v>0</v>
      </c>
      <c r="AI16" s="32" t="n">
        <f aca="false">AI13-AI14</f>
        <v>0</v>
      </c>
      <c r="AJ16" s="32" t="n">
        <f aca="false">AJ13-AJ14</f>
        <v>0</v>
      </c>
      <c r="AK16" s="32" t="n">
        <f aca="false">AK13-AK14</f>
        <v>0</v>
      </c>
    </row>
    <row r="17" customFormat="false" ht="15" hidden="false" customHeight="true" outlineLevel="0" collapsed="false">
      <c r="A17" s="25" t="s">
        <v>250</v>
      </c>
      <c r="B17" s="32" t="n">
        <f aca="false">B16+B15</f>
        <v>0</v>
      </c>
      <c r="C17" s="32" t="n">
        <f aca="false">C16+C15</f>
        <v>0</v>
      </c>
      <c r="D17" s="32" t="n">
        <f aca="false">D16+D15</f>
        <v>0</v>
      </c>
      <c r="E17" s="32" t="n">
        <f aca="false">E16+E15</f>
        <v>0</v>
      </c>
      <c r="F17" s="32" t="n">
        <f aca="false">F16+F15</f>
        <v>0</v>
      </c>
      <c r="G17" s="32" t="n">
        <f aca="false">G16+G15</f>
        <v>0</v>
      </c>
      <c r="H17" s="32" t="n">
        <f aca="false">H16+H15</f>
        <v>0</v>
      </c>
      <c r="I17" s="32" t="n">
        <f aca="false">I16+I15</f>
        <v>0</v>
      </c>
      <c r="J17" s="32" t="n">
        <f aca="false">J16+J15</f>
        <v>0</v>
      </c>
      <c r="K17" s="32" t="n">
        <f aca="false">K16+K15</f>
        <v>0</v>
      </c>
      <c r="L17" s="32" t="n">
        <f aca="false">L16+L15</f>
        <v>0</v>
      </c>
      <c r="M17" s="32" t="n">
        <f aca="false">M16+M15</f>
        <v>0</v>
      </c>
      <c r="N17" s="32" t="n">
        <f aca="false">N16+N15</f>
        <v>0</v>
      </c>
      <c r="O17" s="32" t="n">
        <f aca="false">O16+O15</f>
        <v>0</v>
      </c>
      <c r="P17" s="32" t="n">
        <f aca="false">P16+P15</f>
        <v>0</v>
      </c>
      <c r="Q17" s="32" t="n">
        <f aca="false">Q16+Q15</f>
        <v>0</v>
      </c>
      <c r="R17" s="32" t="n">
        <f aca="false">R16+R15</f>
        <v>0</v>
      </c>
      <c r="S17" s="32" t="n">
        <f aca="false">S16+S15</f>
        <v>0</v>
      </c>
      <c r="T17" s="32" t="n">
        <f aca="false">T16+T15</f>
        <v>0</v>
      </c>
      <c r="U17" s="32" t="n">
        <f aca="false">U16+U15</f>
        <v>0</v>
      </c>
      <c r="V17" s="32" t="n">
        <f aca="false">V16+V15</f>
        <v>0</v>
      </c>
      <c r="W17" s="32" t="n">
        <f aca="false">W16+W15</f>
        <v>0</v>
      </c>
      <c r="X17" s="32" t="n">
        <f aca="false">X16+X15</f>
        <v>0</v>
      </c>
      <c r="Y17" s="32" t="n">
        <f aca="false">Y16+Y15</f>
        <v>0</v>
      </c>
      <c r="Z17" s="32" t="n">
        <f aca="false">Z16+Z15</f>
        <v>0</v>
      </c>
      <c r="AA17" s="32" t="n">
        <f aca="false">AA16+AA15</f>
        <v>0</v>
      </c>
      <c r="AB17" s="32" t="n">
        <f aca="false">AB16+AB15</f>
        <v>0</v>
      </c>
      <c r="AC17" s="32" t="n">
        <f aca="false">AC16+AC15</f>
        <v>0</v>
      </c>
      <c r="AD17" s="32" t="n">
        <f aca="false">AD16+AD15</f>
        <v>0</v>
      </c>
      <c r="AE17" s="32" t="n">
        <f aca="false">AE16+AE15</f>
        <v>0</v>
      </c>
      <c r="AF17" s="32" t="n">
        <f aca="false">AF16+AF15</f>
        <v>0</v>
      </c>
      <c r="AG17" s="32" t="n">
        <f aca="false">AG16+AG15</f>
        <v>0</v>
      </c>
      <c r="AH17" s="32" t="n">
        <f aca="false">AH16+AH15</f>
        <v>0</v>
      </c>
      <c r="AI17" s="32" t="n">
        <f aca="false">AI16+AI15</f>
        <v>0</v>
      </c>
      <c r="AJ17" s="32" t="n">
        <f aca="false">AJ16+AJ15</f>
        <v>0</v>
      </c>
      <c r="AK17" s="32" t="n">
        <f aca="false">AK16+AK15</f>
        <v>0</v>
      </c>
    </row>
    <row r="18" customFormat="false" ht="15" hidden="false" customHeight="true" outlineLevel="0" collapsed="false">
      <c r="A18" s="25" t="s">
        <v>251</v>
      </c>
      <c r="B18" s="32" t="n">
        <f aca="false">B16+B15*Inputs!$B$26</f>
        <v>0</v>
      </c>
      <c r="C18" s="32" t="n">
        <f aca="false">C16+C15*Inputs!$B$26</f>
        <v>0</v>
      </c>
      <c r="D18" s="32" t="n">
        <f aca="false">D16+D15*Inputs!$B$26</f>
        <v>0</v>
      </c>
      <c r="E18" s="32" t="n">
        <f aca="false">E16+E15*Inputs!$B$26</f>
        <v>0</v>
      </c>
      <c r="F18" s="32" t="n">
        <f aca="false">F16+F15*Inputs!$B$26</f>
        <v>0</v>
      </c>
      <c r="G18" s="32" t="n">
        <f aca="false">G16+G15*Inputs!$B$26</f>
        <v>0</v>
      </c>
      <c r="H18" s="32" t="n">
        <f aca="false">H16+H15*Inputs!$B$26</f>
        <v>0</v>
      </c>
      <c r="I18" s="32" t="n">
        <f aca="false">I16+I15*Inputs!$B$26</f>
        <v>0</v>
      </c>
      <c r="J18" s="32" t="n">
        <f aca="false">J16+J15*Inputs!$B$26</f>
        <v>0</v>
      </c>
      <c r="K18" s="32" t="n">
        <f aca="false">K16+K15*Inputs!$B$26</f>
        <v>0</v>
      </c>
      <c r="L18" s="32" t="n">
        <f aca="false">L16+L15*Inputs!$B$26</f>
        <v>0</v>
      </c>
      <c r="M18" s="32" t="n">
        <f aca="false">M16+M15*Inputs!$B$26</f>
        <v>0</v>
      </c>
      <c r="N18" s="32" t="n">
        <f aca="false">N16+N15*Inputs!$B$26</f>
        <v>0</v>
      </c>
      <c r="O18" s="32" t="n">
        <f aca="false">O16+O15*Inputs!$B$26</f>
        <v>0</v>
      </c>
      <c r="P18" s="32" t="n">
        <f aca="false">P16+P15*Inputs!$B$26</f>
        <v>0</v>
      </c>
      <c r="Q18" s="32" t="n">
        <f aca="false">Q16+Q15*Inputs!$B$26</f>
        <v>0</v>
      </c>
      <c r="R18" s="32" t="n">
        <f aca="false">R16+R15*Inputs!$B$26</f>
        <v>0</v>
      </c>
      <c r="S18" s="32" t="n">
        <f aca="false">S16+S15*Inputs!$B$26</f>
        <v>0</v>
      </c>
      <c r="T18" s="32" t="n">
        <f aca="false">T16+T15*Inputs!$B$26</f>
        <v>0</v>
      </c>
      <c r="U18" s="32" t="n">
        <f aca="false">U16+U15*Inputs!$B$26</f>
        <v>0</v>
      </c>
      <c r="V18" s="32" t="n">
        <f aca="false">V16+V15*Inputs!$B$26</f>
        <v>0</v>
      </c>
      <c r="W18" s="32" t="n">
        <f aca="false">W16+W15*Inputs!$B$26</f>
        <v>0</v>
      </c>
      <c r="X18" s="32" t="n">
        <f aca="false">X16+X15*Inputs!$B$26</f>
        <v>0</v>
      </c>
      <c r="Y18" s="32" t="n">
        <f aca="false">Y16+Y15*Inputs!$B$26</f>
        <v>0</v>
      </c>
      <c r="Z18" s="32" t="n">
        <f aca="false">Z16+Z15*Inputs!$B$26</f>
        <v>0</v>
      </c>
      <c r="AA18" s="32" t="n">
        <f aca="false">AA16+AA15*Inputs!$B$26</f>
        <v>0</v>
      </c>
      <c r="AB18" s="32" t="n">
        <f aca="false">AB16+AB15*Inputs!$B$26</f>
        <v>0</v>
      </c>
      <c r="AC18" s="32" t="n">
        <f aca="false">AC16+AC15*Inputs!$B$26</f>
        <v>0</v>
      </c>
      <c r="AD18" s="32" t="n">
        <f aca="false">AD16+AD15*Inputs!$B$26</f>
        <v>0</v>
      </c>
      <c r="AE18" s="32" t="n">
        <f aca="false">AE16+AE15*Inputs!$B$26</f>
        <v>0</v>
      </c>
      <c r="AF18" s="32" t="n">
        <f aca="false">AF16+AF15*Inputs!$B$26</f>
        <v>0</v>
      </c>
      <c r="AG18" s="32" t="n">
        <f aca="false">AG16+AG15*Inputs!$B$26</f>
        <v>0</v>
      </c>
      <c r="AH18" s="32" t="n">
        <f aca="false">AH16+AH15*Inputs!$B$26</f>
        <v>0</v>
      </c>
      <c r="AI18" s="32" t="n">
        <f aca="false">AI16+AI15*Inputs!$B$26</f>
        <v>0</v>
      </c>
      <c r="AJ18" s="32" t="n">
        <f aca="false">AJ16+AJ15*Inputs!$B$26</f>
        <v>0</v>
      </c>
      <c r="AK18" s="32" t="n">
        <f aca="false">AK16+AK15*Inputs!$B$26</f>
        <v>0</v>
      </c>
    </row>
    <row r="19" customFormat="false" ht="15" hidden="false" customHeight="true" outlineLevel="0" collapsed="false">
      <c r="A19" s="25" t="s">
        <v>252</v>
      </c>
      <c r="B19" s="32" t="n">
        <f aca="false">B17</f>
        <v>0</v>
      </c>
      <c r="C19" s="32" t="n">
        <f aca="false">C17</f>
        <v>0</v>
      </c>
      <c r="D19" s="32" t="n">
        <f aca="false">D17</f>
        <v>0</v>
      </c>
      <c r="E19" s="32" t="n">
        <f aca="false">E17</f>
        <v>0</v>
      </c>
      <c r="F19" s="32" t="n">
        <f aca="false">F17</f>
        <v>0</v>
      </c>
      <c r="G19" s="32" t="n">
        <f aca="false">G17</f>
        <v>0</v>
      </c>
      <c r="H19" s="32" t="n">
        <f aca="false">H17</f>
        <v>0</v>
      </c>
      <c r="I19" s="32" t="n">
        <f aca="false">I17</f>
        <v>0</v>
      </c>
      <c r="J19" s="32" t="n">
        <f aca="false">J17</f>
        <v>0</v>
      </c>
      <c r="K19" s="32" t="n">
        <f aca="false">K17</f>
        <v>0</v>
      </c>
      <c r="L19" s="32" t="n">
        <f aca="false">L17</f>
        <v>0</v>
      </c>
      <c r="M19" s="32" t="n">
        <f aca="false">M17</f>
        <v>0</v>
      </c>
      <c r="N19" s="32" t="n">
        <f aca="false">N17</f>
        <v>0</v>
      </c>
      <c r="O19" s="32" t="n">
        <f aca="false">O17</f>
        <v>0</v>
      </c>
      <c r="P19" s="32" t="n">
        <f aca="false">P17</f>
        <v>0</v>
      </c>
      <c r="Q19" s="32" t="n">
        <f aca="false">Q17</f>
        <v>0</v>
      </c>
      <c r="R19" s="32" t="n">
        <f aca="false">R17</f>
        <v>0</v>
      </c>
      <c r="S19" s="32" t="n">
        <f aca="false">S17</f>
        <v>0</v>
      </c>
      <c r="T19" s="32" t="n">
        <f aca="false">T17</f>
        <v>0</v>
      </c>
      <c r="U19" s="32" t="n">
        <f aca="false">U17</f>
        <v>0</v>
      </c>
      <c r="V19" s="32" t="n">
        <f aca="false">V17</f>
        <v>0</v>
      </c>
      <c r="W19" s="32" t="n">
        <f aca="false">W17</f>
        <v>0</v>
      </c>
      <c r="X19" s="32" t="n">
        <f aca="false">X17</f>
        <v>0</v>
      </c>
      <c r="Y19" s="32" t="n">
        <f aca="false">Y17</f>
        <v>0</v>
      </c>
      <c r="Z19" s="32" t="n">
        <f aca="false">Z17</f>
        <v>0</v>
      </c>
      <c r="AA19" s="32" t="n">
        <f aca="false">AA17</f>
        <v>0</v>
      </c>
      <c r="AB19" s="32" t="n">
        <f aca="false">AB17</f>
        <v>0</v>
      </c>
      <c r="AC19" s="32" t="n">
        <f aca="false">AC17</f>
        <v>0</v>
      </c>
      <c r="AD19" s="32" t="n">
        <f aca="false">AD17</f>
        <v>0</v>
      </c>
      <c r="AE19" s="32" t="n">
        <f aca="false">AE17</f>
        <v>0</v>
      </c>
      <c r="AF19" s="32" t="n">
        <f aca="false">AF17</f>
        <v>0</v>
      </c>
      <c r="AG19" s="32" t="n">
        <f aca="false">AG17</f>
        <v>0</v>
      </c>
      <c r="AH19" s="32" t="n">
        <f aca="false">AH17</f>
        <v>0</v>
      </c>
      <c r="AI19" s="32" t="n">
        <f aca="false">AI17</f>
        <v>0</v>
      </c>
      <c r="AJ19" s="32" t="n">
        <f aca="false">AJ17</f>
        <v>0</v>
      </c>
      <c r="AK19" s="32" t="n">
        <f aca="false">AK17</f>
        <v>0</v>
      </c>
    </row>
    <row r="20" customFormat="false" ht="15" hidden="false" customHeight="true" outlineLevel="0" collapsed="false">
      <c r="A20" s="25" t="s">
        <v>253</v>
      </c>
      <c r="B20" s="32" t="n">
        <f aca="false">B19*(Cases!$E$18+2*Cases!$E$19+Cases!$E$20)</f>
        <v>0</v>
      </c>
      <c r="C20" s="32" t="n">
        <f aca="false">C19*(Cases!$E$18+2*Cases!$E$19+Cases!$E$20)</f>
        <v>0</v>
      </c>
      <c r="D20" s="32" t="n">
        <f aca="false">D19*(Cases!$E$18+2*Cases!$E$19+Cases!$E$20)</f>
        <v>0</v>
      </c>
      <c r="E20" s="32" t="n">
        <f aca="false">E19*(Cases!$E$18+2*Cases!$E$19+Cases!$E$20)</f>
        <v>0</v>
      </c>
      <c r="F20" s="32" t="n">
        <f aca="false">F19*(Cases!$E$18+2*Cases!$E$19+Cases!$E$20)</f>
        <v>0</v>
      </c>
      <c r="G20" s="32" t="n">
        <f aca="false">G19*(Cases!$E$18+2*Cases!$E$19+Cases!$E$20)</f>
        <v>0</v>
      </c>
      <c r="H20" s="32" t="n">
        <f aca="false">H19*(Cases!$E$18+2*Cases!$E$19+Cases!$E$20)</f>
        <v>0</v>
      </c>
      <c r="I20" s="32" t="n">
        <f aca="false">I19*(Cases!$E$18+2*Cases!$E$19+Cases!$E$20)</f>
        <v>0</v>
      </c>
      <c r="J20" s="32" t="n">
        <f aca="false">J19*(Cases!$E$18+2*Cases!$E$19+Cases!$E$20)</f>
        <v>0</v>
      </c>
      <c r="K20" s="32" t="n">
        <f aca="false">K19*(Cases!$E$18+2*Cases!$E$19+Cases!$E$20)</f>
        <v>0</v>
      </c>
      <c r="L20" s="32" t="n">
        <f aca="false">L19*(Cases!$E$18+2*Cases!$E$19+Cases!$E$20)</f>
        <v>0</v>
      </c>
      <c r="M20" s="32" t="n">
        <f aca="false">M19*(Cases!$E$18+2*Cases!$E$19+Cases!$E$20)</f>
        <v>0</v>
      </c>
      <c r="N20" s="32" t="n">
        <f aca="false">N19*(Cases!$E$18+2*Cases!$E$19+Cases!$E$20)</f>
        <v>0</v>
      </c>
      <c r="O20" s="32" t="n">
        <f aca="false">O19*(Cases!$E$18+2*Cases!$E$19+Cases!$E$20)</f>
        <v>0</v>
      </c>
      <c r="P20" s="32" t="n">
        <f aca="false">P19*(Cases!$E$18+2*Cases!$E$19+Cases!$E$20)</f>
        <v>0</v>
      </c>
      <c r="Q20" s="32" t="n">
        <f aca="false">Q19*(Cases!$E$18+2*Cases!$E$19+Cases!$E$20)</f>
        <v>0</v>
      </c>
      <c r="R20" s="32" t="n">
        <f aca="false">R19*(Cases!$E$18+2*Cases!$E$19+Cases!$E$20)</f>
        <v>0</v>
      </c>
      <c r="S20" s="32" t="n">
        <f aca="false">S19*(Cases!$E$18+2*Cases!$E$19+Cases!$E$20)</f>
        <v>0</v>
      </c>
      <c r="T20" s="32" t="n">
        <f aca="false">T19*(Cases!$E$18+2*Cases!$E$19+Cases!$E$20)</f>
        <v>0</v>
      </c>
      <c r="U20" s="32" t="n">
        <f aca="false">U19*(Cases!$E$18+2*Cases!$E$19+Cases!$E$20)</f>
        <v>0</v>
      </c>
      <c r="V20" s="32" t="n">
        <f aca="false">V19*(Cases!$E$18+2*Cases!$E$19+Cases!$E$20)</f>
        <v>0</v>
      </c>
      <c r="W20" s="32" t="n">
        <f aca="false">W19*(Cases!$E$18+2*Cases!$E$19+Cases!$E$20)</f>
        <v>0</v>
      </c>
      <c r="X20" s="32" t="n">
        <f aca="false">X19*(Cases!$E$18+2*Cases!$E$19+Cases!$E$20)</f>
        <v>0</v>
      </c>
      <c r="Y20" s="32" t="n">
        <f aca="false">Y19*(Cases!$E$18+2*Cases!$E$19+Cases!$E$20)</f>
        <v>0</v>
      </c>
      <c r="Z20" s="32" t="n">
        <f aca="false">Z19*(Cases!$E$18+2*Cases!$E$19+Cases!$E$20)</f>
        <v>0</v>
      </c>
      <c r="AA20" s="32" t="n">
        <f aca="false">AA19*(Cases!$E$18+2*Cases!$E$19+Cases!$E$20)</f>
        <v>0</v>
      </c>
      <c r="AB20" s="32" t="n">
        <f aca="false">AB19*(Cases!$E$18+2*Cases!$E$19+Cases!$E$20)</f>
        <v>0</v>
      </c>
      <c r="AC20" s="32" t="n">
        <f aca="false">AC19*(Cases!$E$18+2*Cases!$E$19+Cases!$E$20)</f>
        <v>0</v>
      </c>
      <c r="AD20" s="32" t="n">
        <f aca="false">AD19*(Cases!$E$18+2*Cases!$E$19+Cases!$E$20)</f>
        <v>0</v>
      </c>
      <c r="AE20" s="32" t="n">
        <f aca="false">AE19*(Cases!$E$18+2*Cases!$E$19+Cases!$E$20)</f>
        <v>0</v>
      </c>
      <c r="AF20" s="32" t="n">
        <f aca="false">AF19*(Cases!$E$18+2*Cases!$E$19+Cases!$E$20)</f>
        <v>0</v>
      </c>
      <c r="AG20" s="32" t="n">
        <f aca="false">AG19*(Cases!$E$18+2*Cases!$E$19+Cases!$E$20)</f>
        <v>0</v>
      </c>
      <c r="AH20" s="32" t="n">
        <f aca="false">AH19*(Cases!$E$18+2*Cases!$E$19+Cases!$E$20)</f>
        <v>0</v>
      </c>
      <c r="AI20" s="32" t="n">
        <f aca="false">AI19*(Cases!$E$18+2*Cases!$E$19+Cases!$E$20)</f>
        <v>0</v>
      </c>
      <c r="AJ20" s="32" t="n">
        <f aca="false">AJ19*(Cases!$E$18+2*Cases!$E$19+Cases!$E$20)</f>
        <v>0</v>
      </c>
      <c r="AK20" s="32" t="n">
        <f aca="false">AK19*(Cases!$E$18+2*Cases!$E$19+Cases!$E$20)</f>
        <v>0</v>
      </c>
    </row>
    <row r="21" customFormat="false" ht="15" hidden="false" customHeight="true" outlineLevel="0" collapsed="false">
      <c r="A21" s="25" t="s">
        <v>254</v>
      </c>
      <c r="B21" s="30" t="n">
        <f aca="false">(Cases!$E$18*Offers!$B$6+Cases!$E$19*Offers!$B$7+Cases!$E$20*Offers!$B$8)*Cases!$E$16</f>
        <v>1349.73</v>
      </c>
      <c r="C21" s="30" t="n">
        <f aca="false">(Cases!$E$18*Offers!$B$6+Cases!$E$19*Offers!$B$7+Cases!$E$20*Offers!$B$8)*Cases!$E$16</f>
        <v>1349.73</v>
      </c>
      <c r="D21" s="30" t="n">
        <f aca="false">(Cases!$E$18*Offers!$B$6+Cases!$E$19*Offers!$B$7+Cases!$E$20*Offers!$B$8)*Cases!$E$16</f>
        <v>1349.73</v>
      </c>
      <c r="E21" s="30" t="n">
        <f aca="false">(Cases!$E$18*Offers!$B$6+Cases!$E$19*Offers!$B$7+Cases!$E$20*Offers!$B$8)*Cases!$E$16</f>
        <v>1349.73</v>
      </c>
      <c r="F21" s="30" t="n">
        <f aca="false">(Cases!$E$18*Offers!$B$6+Cases!$E$19*Offers!$B$7+Cases!$E$20*Offers!$B$8)*Cases!$E$16</f>
        <v>1349.73</v>
      </c>
      <c r="G21" s="30" t="n">
        <f aca="false">(Cases!$E$18*Offers!$B$6+Cases!$E$19*Offers!$B$7+Cases!$E$20*Offers!$B$8)*Cases!$E$16</f>
        <v>1349.73</v>
      </c>
      <c r="H21" s="30" t="n">
        <f aca="false">(Cases!$E$18*Offers!$B$6+Cases!$E$19*Offers!$B$7+Cases!$E$20*Offers!$B$8)*Cases!$E$16</f>
        <v>1349.73</v>
      </c>
      <c r="I21" s="30" t="n">
        <f aca="false">(Cases!$E$18*Offers!$B$6+Cases!$E$19*Offers!$B$7+Cases!$E$20*Offers!$B$8)*Cases!$E$16</f>
        <v>1349.73</v>
      </c>
      <c r="J21" s="30" t="n">
        <f aca="false">(Cases!$E$18*Offers!$B$6+Cases!$E$19*Offers!$B$7+Cases!$E$20*Offers!$B$8)*Cases!$E$16</f>
        <v>1349.73</v>
      </c>
      <c r="K21" s="30" t="n">
        <f aca="false">(Cases!$E$18*Offers!$B$6+Cases!$E$19*Offers!$B$7+Cases!$E$20*Offers!$B$8)*Cases!$E$16</f>
        <v>1349.73</v>
      </c>
      <c r="L21" s="30" t="n">
        <f aca="false">(Cases!$E$18*Offers!$B$6+Cases!$E$19*Offers!$B$7+Cases!$E$20*Offers!$B$8)*Cases!$E$16</f>
        <v>1349.73</v>
      </c>
      <c r="M21" s="30" t="n">
        <f aca="false">(Cases!$E$18*Offers!$B$6+Cases!$E$19*Offers!$B$7+Cases!$E$20*Offers!$B$8)*Cases!$E$16</f>
        <v>1349.73</v>
      </c>
      <c r="N21" s="30" t="n">
        <f aca="false">(Cases!$E$18*Offers!$B$6+Cases!$E$19*Offers!$B$7+Cases!$E$20*Offers!$B$8)*Cases!$E$16</f>
        <v>1349.73</v>
      </c>
      <c r="O21" s="30" t="n">
        <f aca="false">(Cases!$E$18*Offers!$B$6+Cases!$E$19*Offers!$B$7+Cases!$E$20*Offers!$B$8)*Cases!$E$16</f>
        <v>1349.73</v>
      </c>
      <c r="P21" s="30" t="n">
        <f aca="false">(Cases!$E$18*Offers!$B$6+Cases!$E$19*Offers!$B$7+Cases!$E$20*Offers!$B$8)*Cases!$E$16</f>
        <v>1349.73</v>
      </c>
      <c r="Q21" s="30" t="n">
        <f aca="false">(Cases!$E$18*Offers!$B$6+Cases!$E$19*Offers!$B$7+Cases!$E$20*Offers!$B$8)*Cases!$E$16</f>
        <v>1349.73</v>
      </c>
      <c r="R21" s="30" t="n">
        <f aca="false">(Cases!$E$18*Offers!$B$6+Cases!$E$19*Offers!$B$7+Cases!$E$20*Offers!$B$8)*Cases!$E$16</f>
        <v>1349.73</v>
      </c>
      <c r="S21" s="30" t="n">
        <f aca="false">(Cases!$E$18*Offers!$B$6+Cases!$E$19*Offers!$B$7+Cases!$E$20*Offers!$B$8)*Cases!$E$16</f>
        <v>1349.73</v>
      </c>
      <c r="T21" s="30" t="n">
        <f aca="false">(Cases!$E$18*Offers!$B$6+Cases!$E$19*Offers!$B$7+Cases!$E$20*Offers!$B$8)*Cases!$E$16</f>
        <v>1349.73</v>
      </c>
      <c r="U21" s="30" t="n">
        <f aca="false">(Cases!$E$18*Offers!$B$6+Cases!$E$19*Offers!$B$7+Cases!$E$20*Offers!$B$8)*Cases!$E$16</f>
        <v>1349.73</v>
      </c>
      <c r="V21" s="30" t="n">
        <f aca="false">(Cases!$E$18*Offers!$B$6+Cases!$E$19*Offers!$B$7+Cases!$E$20*Offers!$B$8)*Cases!$E$16</f>
        <v>1349.73</v>
      </c>
      <c r="W21" s="30" t="n">
        <f aca="false">(Cases!$E$18*Offers!$B$6+Cases!$E$19*Offers!$B$7+Cases!$E$20*Offers!$B$8)*Cases!$E$16</f>
        <v>1349.73</v>
      </c>
      <c r="X21" s="30" t="n">
        <f aca="false">(Cases!$E$18*Offers!$B$6+Cases!$E$19*Offers!$B$7+Cases!$E$20*Offers!$B$8)*Cases!$E$16</f>
        <v>1349.73</v>
      </c>
      <c r="Y21" s="30" t="n">
        <f aca="false">(Cases!$E$18*Offers!$B$6+Cases!$E$19*Offers!$B$7+Cases!$E$20*Offers!$B$8)*Cases!$E$16</f>
        <v>1349.73</v>
      </c>
      <c r="Z21" s="30" t="n">
        <f aca="false">(Cases!$E$18*Offers!$B$6+Cases!$E$19*Offers!$B$7+Cases!$E$20*Offers!$B$8)*Cases!$E$16</f>
        <v>1349.73</v>
      </c>
      <c r="AA21" s="30" t="n">
        <f aca="false">(Cases!$E$18*Offers!$B$6+Cases!$E$19*Offers!$B$7+Cases!$E$20*Offers!$B$8)*Cases!$E$16</f>
        <v>1349.73</v>
      </c>
      <c r="AB21" s="30" t="n">
        <f aca="false">(Cases!$E$18*Offers!$B$6+Cases!$E$19*Offers!$B$7+Cases!$E$20*Offers!$B$8)*Cases!$E$16</f>
        <v>1349.73</v>
      </c>
      <c r="AC21" s="30" t="n">
        <f aca="false">(Cases!$E$18*Offers!$B$6+Cases!$E$19*Offers!$B$7+Cases!$E$20*Offers!$B$8)*Cases!$E$16</f>
        <v>1349.73</v>
      </c>
      <c r="AD21" s="30" t="n">
        <f aca="false">(Cases!$E$18*Offers!$B$6+Cases!$E$19*Offers!$B$7+Cases!$E$20*Offers!$B$8)*Cases!$E$16</f>
        <v>1349.73</v>
      </c>
      <c r="AE21" s="30" t="n">
        <f aca="false">(Cases!$E$18*Offers!$B$6+Cases!$E$19*Offers!$B$7+Cases!$E$20*Offers!$B$8)*Cases!$E$16</f>
        <v>1349.73</v>
      </c>
      <c r="AF21" s="30" t="n">
        <f aca="false">(Cases!$E$18*Offers!$B$6+Cases!$E$19*Offers!$B$7+Cases!$E$20*Offers!$B$8)*Cases!$E$16</f>
        <v>1349.73</v>
      </c>
      <c r="AG21" s="30" t="n">
        <f aca="false">(Cases!$E$18*Offers!$B$6+Cases!$E$19*Offers!$B$7+Cases!$E$20*Offers!$B$8)*Cases!$E$16</f>
        <v>1349.73</v>
      </c>
      <c r="AH21" s="30" t="n">
        <f aca="false">(Cases!$E$18*Offers!$B$6+Cases!$E$19*Offers!$B$7+Cases!$E$20*Offers!$B$8)*Cases!$E$16</f>
        <v>1349.73</v>
      </c>
      <c r="AI21" s="30" t="n">
        <f aca="false">(Cases!$E$18*Offers!$B$6+Cases!$E$19*Offers!$B$7+Cases!$E$20*Offers!$B$8)*Cases!$E$16</f>
        <v>1349.73</v>
      </c>
      <c r="AJ21" s="30" t="n">
        <f aca="false">(Cases!$E$18*Offers!$B$6+Cases!$E$19*Offers!$B$7+Cases!$E$20*Offers!$B$8)*Cases!$E$16</f>
        <v>1349.73</v>
      </c>
      <c r="AK21" s="30" t="n">
        <f aca="false">(Cases!$E$18*Offers!$B$6+Cases!$E$19*Offers!$B$7+Cases!$E$20*Offers!$B$8)*Cases!$E$16</f>
        <v>1349.73</v>
      </c>
    </row>
    <row r="22" customFormat="false" ht="15" hidden="false" customHeight="true" outlineLevel="0" collapsed="false">
      <c r="A22" s="25" t="s">
        <v>255</v>
      </c>
      <c r="B22" s="30" t="n">
        <f aca="false">Cases!$E$21*Offers!$B$9*Cases!$E$16</f>
        <v>900</v>
      </c>
      <c r="C22" s="30" t="n">
        <f aca="false">Cases!$E$21*Offers!$B$9*Cases!$E$16</f>
        <v>900</v>
      </c>
      <c r="D22" s="30" t="n">
        <f aca="false">Cases!$E$21*Offers!$B$9*Cases!$E$16</f>
        <v>900</v>
      </c>
      <c r="E22" s="30" t="n">
        <f aca="false">Cases!$E$21*Offers!$B$9*Cases!$E$16</f>
        <v>900</v>
      </c>
      <c r="F22" s="30" t="n">
        <f aca="false">Cases!$E$21*Offers!$B$9*Cases!$E$16</f>
        <v>900</v>
      </c>
      <c r="G22" s="30" t="n">
        <f aca="false">Cases!$E$21*Offers!$B$9*Cases!$E$16</f>
        <v>900</v>
      </c>
      <c r="H22" s="30" t="n">
        <f aca="false">Cases!$E$21*Offers!$B$9*Cases!$E$16</f>
        <v>900</v>
      </c>
      <c r="I22" s="30" t="n">
        <f aca="false">Cases!$E$21*Offers!$B$9*Cases!$E$16</f>
        <v>900</v>
      </c>
      <c r="J22" s="30" t="n">
        <f aca="false">Cases!$E$21*Offers!$B$9*Cases!$E$16</f>
        <v>900</v>
      </c>
      <c r="K22" s="30" t="n">
        <f aca="false">Cases!$E$21*Offers!$B$9*Cases!$E$16</f>
        <v>900</v>
      </c>
      <c r="L22" s="30" t="n">
        <f aca="false">Cases!$E$21*Offers!$B$9*Cases!$E$16</f>
        <v>900</v>
      </c>
      <c r="M22" s="30" t="n">
        <f aca="false">Cases!$E$21*Offers!$B$9*Cases!$E$16</f>
        <v>900</v>
      </c>
      <c r="N22" s="30" t="n">
        <f aca="false">Cases!$E$21*Offers!$B$9*Cases!$E$16</f>
        <v>900</v>
      </c>
      <c r="O22" s="30" t="n">
        <f aca="false">Cases!$E$21*Offers!$B$9*Cases!$E$16</f>
        <v>900</v>
      </c>
      <c r="P22" s="30" t="n">
        <f aca="false">Cases!$E$21*Offers!$B$9*Cases!$E$16</f>
        <v>900</v>
      </c>
      <c r="Q22" s="30" t="n">
        <f aca="false">Cases!$E$21*Offers!$B$9*Cases!$E$16</f>
        <v>900</v>
      </c>
      <c r="R22" s="30" t="n">
        <f aca="false">Cases!$E$21*Offers!$B$9*Cases!$E$16</f>
        <v>900</v>
      </c>
      <c r="S22" s="30" t="n">
        <f aca="false">Cases!$E$21*Offers!$B$9*Cases!$E$16</f>
        <v>900</v>
      </c>
      <c r="T22" s="30" t="n">
        <f aca="false">Cases!$E$21*Offers!$B$9*Cases!$E$16</f>
        <v>900</v>
      </c>
      <c r="U22" s="30" t="n">
        <f aca="false">Cases!$E$21*Offers!$B$9*Cases!$E$16</f>
        <v>900</v>
      </c>
      <c r="V22" s="30" t="n">
        <f aca="false">Cases!$E$21*Offers!$B$9*Cases!$E$16</f>
        <v>900</v>
      </c>
      <c r="W22" s="30" t="n">
        <f aca="false">Cases!$E$21*Offers!$B$9*Cases!$E$16</f>
        <v>900</v>
      </c>
      <c r="X22" s="30" t="n">
        <f aca="false">Cases!$E$21*Offers!$B$9*Cases!$E$16</f>
        <v>900</v>
      </c>
      <c r="Y22" s="30" t="n">
        <f aca="false">Cases!$E$21*Offers!$B$9*Cases!$E$16</f>
        <v>900</v>
      </c>
      <c r="Z22" s="30" t="n">
        <f aca="false">Cases!$E$21*Offers!$B$9*Cases!$E$16</f>
        <v>900</v>
      </c>
      <c r="AA22" s="30" t="n">
        <f aca="false">Cases!$E$21*Offers!$B$9*Cases!$E$16</f>
        <v>900</v>
      </c>
      <c r="AB22" s="30" t="n">
        <f aca="false">Cases!$E$21*Offers!$B$9*Cases!$E$16</f>
        <v>900</v>
      </c>
      <c r="AC22" s="30" t="n">
        <f aca="false">Cases!$E$21*Offers!$B$9*Cases!$E$16</f>
        <v>900</v>
      </c>
      <c r="AD22" s="30" t="n">
        <f aca="false">Cases!$E$21*Offers!$B$9*Cases!$E$16</f>
        <v>900</v>
      </c>
      <c r="AE22" s="30" t="n">
        <f aca="false">Cases!$E$21*Offers!$B$9*Cases!$E$16</f>
        <v>900</v>
      </c>
      <c r="AF22" s="30" t="n">
        <f aca="false">Cases!$E$21*Offers!$B$9*Cases!$E$16</f>
        <v>900</v>
      </c>
      <c r="AG22" s="30" t="n">
        <f aca="false">Cases!$E$21*Offers!$B$9*Cases!$E$16</f>
        <v>900</v>
      </c>
      <c r="AH22" s="30" t="n">
        <f aca="false">Cases!$E$21*Offers!$B$9*Cases!$E$16</f>
        <v>900</v>
      </c>
      <c r="AI22" s="30" t="n">
        <f aca="false">Cases!$E$21*Offers!$B$9*Cases!$E$16</f>
        <v>900</v>
      </c>
      <c r="AJ22" s="30" t="n">
        <f aca="false">Cases!$E$21*Offers!$B$9*Cases!$E$16</f>
        <v>900</v>
      </c>
      <c r="AK22" s="30" t="n">
        <f aca="false">Cases!$E$21*Offers!$B$9*Cases!$E$16</f>
        <v>900</v>
      </c>
    </row>
    <row r="23" customFormat="false" ht="15" hidden="false" customHeight="true" outlineLevel="0" collapsed="false">
      <c r="A23" s="25" t="s">
        <v>256</v>
      </c>
      <c r="B23" s="32" t="n">
        <f aca="false">Cases!$E$18*Offers!$D$6+Cases!$E$19*Offers!$D$7+Cases!$E$20*Offers!$D$8+Cases!$E$24+Cases!$E$21*Offers!$D$9</f>
        <v>7.9</v>
      </c>
      <c r="C23" s="32" t="n">
        <f aca="false">Cases!$E$18*Offers!$D$6+Cases!$E$19*Offers!$D$7+Cases!$E$20*Offers!$D$8+Cases!$E$24+Cases!$E$21*Offers!$D$9</f>
        <v>7.9</v>
      </c>
      <c r="D23" s="32" t="n">
        <f aca="false">Cases!$E$18*Offers!$D$6+Cases!$E$19*Offers!$D$7+Cases!$E$20*Offers!$D$8+Cases!$E$24+Cases!$E$21*Offers!$D$9</f>
        <v>7.9</v>
      </c>
      <c r="E23" s="32" t="n">
        <f aca="false">Cases!$E$18*Offers!$D$6+Cases!$E$19*Offers!$D$7+Cases!$E$20*Offers!$D$8+Cases!$E$24+Cases!$E$21*Offers!$D$9</f>
        <v>7.9</v>
      </c>
      <c r="F23" s="32" t="n">
        <f aca="false">Cases!$E$18*Offers!$D$6+Cases!$E$19*Offers!$D$7+Cases!$E$20*Offers!$D$8+Cases!$E$24+Cases!$E$21*Offers!$D$9</f>
        <v>7.9</v>
      </c>
      <c r="G23" s="32" t="n">
        <f aca="false">Cases!$E$18*Offers!$D$6+Cases!$E$19*Offers!$D$7+Cases!$E$20*Offers!$D$8+Cases!$E$24+Cases!$E$21*Offers!$D$9</f>
        <v>7.9</v>
      </c>
      <c r="H23" s="32" t="n">
        <f aca="false">Cases!$E$18*Offers!$D$6+Cases!$E$19*Offers!$D$7+Cases!$E$20*Offers!$D$8+Cases!$E$24+Cases!$E$21*Offers!$D$9</f>
        <v>7.9</v>
      </c>
      <c r="I23" s="32" t="n">
        <f aca="false">Cases!$E$18*Offers!$D$6+Cases!$E$19*Offers!$D$7+Cases!$E$20*Offers!$D$8+Cases!$E$24+Cases!$E$21*Offers!$D$9</f>
        <v>7.9</v>
      </c>
      <c r="J23" s="32" t="n">
        <f aca="false">Cases!$E$18*Offers!$D$6+Cases!$E$19*Offers!$D$7+Cases!$E$20*Offers!$D$8+Cases!$E$24+Cases!$E$21*Offers!$D$9</f>
        <v>7.9</v>
      </c>
      <c r="K23" s="32" t="n">
        <f aca="false">Cases!$E$18*Offers!$D$6+Cases!$E$19*Offers!$D$7+Cases!$E$20*Offers!$D$8+Cases!$E$24+Cases!$E$21*Offers!$D$9</f>
        <v>7.9</v>
      </c>
      <c r="L23" s="32" t="n">
        <f aca="false">Cases!$E$18*Offers!$D$6+Cases!$E$19*Offers!$D$7+Cases!$E$20*Offers!$D$8+Cases!$E$24+Cases!$E$21*Offers!$D$9</f>
        <v>7.9</v>
      </c>
      <c r="M23" s="32" t="n">
        <f aca="false">Cases!$E$18*Offers!$D$6+Cases!$E$19*Offers!$D$7+Cases!$E$20*Offers!$D$8+Cases!$E$24+Cases!$E$21*Offers!$D$9</f>
        <v>7.9</v>
      </c>
      <c r="N23" s="32" t="n">
        <f aca="false">Cases!$E$18*Offers!$D$6+Cases!$E$19*Offers!$D$7+Cases!$E$20*Offers!$D$8+Cases!$E$24+Cases!$E$21*Offers!$D$9</f>
        <v>7.9</v>
      </c>
      <c r="O23" s="32" t="n">
        <f aca="false">Cases!$E$18*Offers!$D$6+Cases!$E$19*Offers!$D$7+Cases!$E$20*Offers!$D$8+Cases!$E$24+Cases!$E$21*Offers!$D$9</f>
        <v>7.9</v>
      </c>
      <c r="P23" s="32" t="n">
        <f aca="false">Cases!$E$18*Offers!$D$6+Cases!$E$19*Offers!$D$7+Cases!$E$20*Offers!$D$8+Cases!$E$24+Cases!$E$21*Offers!$D$9</f>
        <v>7.9</v>
      </c>
      <c r="Q23" s="32" t="n">
        <f aca="false">Cases!$E$18*Offers!$D$6+Cases!$E$19*Offers!$D$7+Cases!$E$20*Offers!$D$8+Cases!$E$24+Cases!$E$21*Offers!$D$9</f>
        <v>7.9</v>
      </c>
      <c r="R23" s="32" t="n">
        <f aca="false">Cases!$E$18*Offers!$D$6+Cases!$E$19*Offers!$D$7+Cases!$E$20*Offers!$D$8+Cases!$E$24+Cases!$E$21*Offers!$D$9</f>
        <v>7.9</v>
      </c>
      <c r="S23" s="32" t="n">
        <f aca="false">Cases!$E$18*Offers!$D$6+Cases!$E$19*Offers!$D$7+Cases!$E$20*Offers!$D$8+Cases!$E$24+Cases!$E$21*Offers!$D$9</f>
        <v>7.9</v>
      </c>
      <c r="T23" s="32" t="n">
        <f aca="false">Cases!$E$18*Offers!$D$6+Cases!$E$19*Offers!$D$7+Cases!$E$20*Offers!$D$8+Cases!$E$24+Cases!$E$21*Offers!$D$9</f>
        <v>7.9</v>
      </c>
      <c r="U23" s="32" t="n">
        <f aca="false">Cases!$E$18*Offers!$D$6+Cases!$E$19*Offers!$D$7+Cases!$E$20*Offers!$D$8+Cases!$E$24+Cases!$E$21*Offers!$D$9</f>
        <v>7.9</v>
      </c>
      <c r="V23" s="32" t="n">
        <f aca="false">Cases!$E$18*Offers!$D$6+Cases!$E$19*Offers!$D$7+Cases!$E$20*Offers!$D$8+Cases!$E$24+Cases!$E$21*Offers!$D$9</f>
        <v>7.9</v>
      </c>
      <c r="W23" s="32" t="n">
        <f aca="false">Cases!$E$18*Offers!$D$6+Cases!$E$19*Offers!$D$7+Cases!$E$20*Offers!$D$8+Cases!$E$24+Cases!$E$21*Offers!$D$9</f>
        <v>7.9</v>
      </c>
      <c r="X23" s="32" t="n">
        <f aca="false">Cases!$E$18*Offers!$D$6+Cases!$E$19*Offers!$D$7+Cases!$E$20*Offers!$D$8+Cases!$E$24+Cases!$E$21*Offers!$D$9</f>
        <v>7.9</v>
      </c>
      <c r="Y23" s="32" t="n">
        <f aca="false">Cases!$E$18*Offers!$D$6+Cases!$E$19*Offers!$D$7+Cases!$E$20*Offers!$D$8+Cases!$E$24+Cases!$E$21*Offers!$D$9</f>
        <v>7.9</v>
      </c>
      <c r="Z23" s="32" t="n">
        <f aca="false">Cases!$E$18*Offers!$D$6+Cases!$E$19*Offers!$D$7+Cases!$E$20*Offers!$D$8+Cases!$E$24+Cases!$E$21*Offers!$D$9</f>
        <v>7.9</v>
      </c>
      <c r="AA23" s="32" t="n">
        <f aca="false">Cases!$E$18*Offers!$D$6+Cases!$E$19*Offers!$D$7+Cases!$E$20*Offers!$D$8+Cases!$E$24+Cases!$E$21*Offers!$D$9</f>
        <v>7.9</v>
      </c>
      <c r="AB23" s="32" t="n">
        <f aca="false">Cases!$E$18*Offers!$D$6+Cases!$E$19*Offers!$D$7+Cases!$E$20*Offers!$D$8+Cases!$E$24+Cases!$E$21*Offers!$D$9</f>
        <v>7.9</v>
      </c>
      <c r="AC23" s="32" t="n">
        <f aca="false">Cases!$E$18*Offers!$D$6+Cases!$E$19*Offers!$D$7+Cases!$E$20*Offers!$D$8+Cases!$E$24+Cases!$E$21*Offers!$D$9</f>
        <v>7.9</v>
      </c>
      <c r="AD23" s="32" t="n">
        <f aca="false">Cases!$E$18*Offers!$D$6+Cases!$E$19*Offers!$D$7+Cases!$E$20*Offers!$D$8+Cases!$E$24+Cases!$E$21*Offers!$D$9</f>
        <v>7.9</v>
      </c>
      <c r="AE23" s="32" t="n">
        <f aca="false">Cases!$E$18*Offers!$D$6+Cases!$E$19*Offers!$D$7+Cases!$E$20*Offers!$D$8+Cases!$E$24+Cases!$E$21*Offers!$D$9</f>
        <v>7.9</v>
      </c>
      <c r="AF23" s="32" t="n">
        <f aca="false">Cases!$E$18*Offers!$D$6+Cases!$E$19*Offers!$D$7+Cases!$E$20*Offers!$D$8+Cases!$E$24+Cases!$E$21*Offers!$D$9</f>
        <v>7.9</v>
      </c>
      <c r="AG23" s="32" t="n">
        <f aca="false">Cases!$E$18*Offers!$D$6+Cases!$E$19*Offers!$D$7+Cases!$E$20*Offers!$D$8+Cases!$E$24+Cases!$E$21*Offers!$D$9</f>
        <v>7.9</v>
      </c>
      <c r="AH23" s="32" t="n">
        <f aca="false">Cases!$E$18*Offers!$D$6+Cases!$E$19*Offers!$D$7+Cases!$E$20*Offers!$D$8+Cases!$E$24+Cases!$E$21*Offers!$D$9</f>
        <v>7.9</v>
      </c>
      <c r="AI23" s="32" t="n">
        <f aca="false">Cases!$E$18*Offers!$D$6+Cases!$E$19*Offers!$D$7+Cases!$E$20*Offers!$D$8+Cases!$E$24+Cases!$E$21*Offers!$D$9</f>
        <v>7.9</v>
      </c>
      <c r="AJ23" s="32" t="n">
        <f aca="false">Cases!$E$18*Offers!$D$6+Cases!$E$19*Offers!$D$7+Cases!$E$20*Offers!$D$8+Cases!$E$24+Cases!$E$21*Offers!$D$9</f>
        <v>7.9</v>
      </c>
      <c r="AK23" s="32" t="n">
        <f aca="false">Cases!$E$18*Offers!$D$6+Cases!$E$19*Offers!$D$7+Cases!$E$20*Offers!$D$8+Cases!$E$24+Cases!$E$21*Offers!$D$9</f>
        <v>7.9</v>
      </c>
    </row>
    <row r="24" customFormat="false" ht="15" hidden="false" customHeight="true" outlineLevel="0" collapsed="false">
      <c r="A24" s="25" t="s">
        <v>257</v>
      </c>
      <c r="B24" s="32" t="n">
        <f aca="false">B17*B23+(B12+B11)*Cases!$E$22+B18*Cases!$E$25</f>
        <v>0</v>
      </c>
      <c r="C24" s="32" t="n">
        <f aca="false">C17*C23+(C12+C11)*Cases!$E$22+C18*Cases!$E$25</f>
        <v>0</v>
      </c>
      <c r="D24" s="32" t="n">
        <f aca="false">D17*D23+(D12+D11)*Cases!$E$22+D18*Cases!$E$25</f>
        <v>0</v>
      </c>
      <c r="E24" s="32" t="n">
        <f aca="false">E17*E23+(E12+E11)*Cases!$E$22+E18*Cases!$E$25</f>
        <v>0</v>
      </c>
      <c r="F24" s="32" t="n">
        <f aca="false">F17*F23+(F12+F11)*Cases!$E$22+F18*Cases!$E$25</f>
        <v>0</v>
      </c>
      <c r="G24" s="32" t="n">
        <f aca="false">G17*G23+(G12+G11)*Cases!$E$22+G18*Cases!$E$25</f>
        <v>0</v>
      </c>
      <c r="H24" s="32" t="n">
        <f aca="false">H17*H23+(H12+H11)*Cases!$E$22+H18*Cases!$E$25</f>
        <v>0</v>
      </c>
      <c r="I24" s="32" t="n">
        <f aca="false">I17*I23+(I12+I11)*Cases!$E$22+I18*Cases!$E$25</f>
        <v>0</v>
      </c>
      <c r="J24" s="32" t="n">
        <f aca="false">J17*J23+(J12+J11)*Cases!$E$22+J18*Cases!$E$25</f>
        <v>0</v>
      </c>
      <c r="K24" s="32" t="n">
        <f aca="false">K17*K23+(K12+K11)*Cases!$E$22+K18*Cases!$E$25</f>
        <v>0</v>
      </c>
      <c r="L24" s="32" t="n">
        <f aca="false">L17*L23+(L12+L11)*Cases!$E$22+L18*Cases!$E$25</f>
        <v>0</v>
      </c>
      <c r="M24" s="32" t="n">
        <f aca="false">M17*M23+(M12+M11)*Cases!$E$22+M18*Cases!$E$25</f>
        <v>0</v>
      </c>
      <c r="N24" s="32" t="n">
        <f aca="false">N17*N23+(N12+N11)*Cases!$E$22+N18*Cases!$E$25</f>
        <v>0</v>
      </c>
      <c r="O24" s="32" t="n">
        <f aca="false">O17*O23+(O12+O11)*Cases!$E$22+O18*Cases!$E$25</f>
        <v>0</v>
      </c>
      <c r="P24" s="32" t="n">
        <f aca="false">P17*P23+(P12+P11)*Cases!$E$22+P18*Cases!$E$25</f>
        <v>0</v>
      </c>
      <c r="Q24" s="32" t="n">
        <f aca="false">Q17*Q23+(Q12+Q11)*Cases!$E$22+Q18*Cases!$E$25</f>
        <v>0</v>
      </c>
      <c r="R24" s="32" t="n">
        <f aca="false">R17*R23+(R12+R11)*Cases!$E$22+R18*Cases!$E$25</f>
        <v>0</v>
      </c>
      <c r="S24" s="32" t="n">
        <f aca="false">S17*S23+(S12+S11)*Cases!$E$22+S18*Cases!$E$25</f>
        <v>0</v>
      </c>
      <c r="T24" s="32" t="n">
        <f aca="false">T17*T23+(T12+T11)*Cases!$E$22+T18*Cases!$E$25</f>
        <v>0</v>
      </c>
      <c r="U24" s="32" t="n">
        <f aca="false">U17*U23+(U12+U11)*Cases!$E$22+U18*Cases!$E$25</f>
        <v>0</v>
      </c>
      <c r="V24" s="32" t="n">
        <f aca="false">V17*V23+(V12+V11)*Cases!$E$22+V18*Cases!$E$25</f>
        <v>0</v>
      </c>
      <c r="W24" s="32" t="n">
        <f aca="false">W17*W23+(W12+W11)*Cases!$E$22+W18*Cases!$E$25</f>
        <v>0</v>
      </c>
      <c r="X24" s="32" t="n">
        <f aca="false">X17*X23+(X12+X11)*Cases!$E$22+X18*Cases!$E$25</f>
        <v>0</v>
      </c>
      <c r="Y24" s="32" t="n">
        <f aca="false">Y17*Y23+(Y12+Y11)*Cases!$E$22+Y18*Cases!$E$25</f>
        <v>0</v>
      </c>
      <c r="Z24" s="32" t="n">
        <f aca="false">Z17*Z23+(Z12+Z11)*Cases!$E$22+Z18*Cases!$E$25</f>
        <v>0</v>
      </c>
      <c r="AA24" s="32" t="n">
        <f aca="false">AA17*AA23+(AA12+AA11)*Cases!$E$22+AA18*Cases!$E$25</f>
        <v>0</v>
      </c>
      <c r="AB24" s="32" t="n">
        <f aca="false">AB17*AB23+(AB12+AB11)*Cases!$E$22+AB18*Cases!$E$25</f>
        <v>0</v>
      </c>
      <c r="AC24" s="32" t="n">
        <f aca="false">AC17*AC23+(AC12+AC11)*Cases!$E$22+AC18*Cases!$E$25</f>
        <v>0</v>
      </c>
      <c r="AD24" s="32" t="n">
        <f aca="false">AD17*AD23+(AD12+AD11)*Cases!$E$22+AD18*Cases!$E$25</f>
        <v>0</v>
      </c>
      <c r="AE24" s="32" t="n">
        <f aca="false">AE17*AE23+(AE12+AE11)*Cases!$E$22+AE18*Cases!$E$25</f>
        <v>0</v>
      </c>
      <c r="AF24" s="32" t="n">
        <f aca="false">AF17*AF23+(AF12+AF11)*Cases!$E$22+AF18*Cases!$E$25</f>
        <v>0</v>
      </c>
      <c r="AG24" s="32" t="n">
        <f aca="false">AG17*AG23+(AG12+AG11)*Cases!$E$22+AG18*Cases!$E$25</f>
        <v>0</v>
      </c>
      <c r="AH24" s="32" t="n">
        <f aca="false">AH17*AH23+(AH12+AH11)*Cases!$E$22+AH18*Cases!$E$25</f>
        <v>0</v>
      </c>
      <c r="AI24" s="32" t="n">
        <f aca="false">AI17*AI23+(AI12+AI11)*Cases!$E$22+AI18*Cases!$E$25</f>
        <v>0</v>
      </c>
      <c r="AJ24" s="32" t="n">
        <f aca="false">AJ17*AJ23+(AJ12+AJ11)*Cases!$E$22+AJ18*Cases!$E$25</f>
        <v>0</v>
      </c>
      <c r="AK24" s="32" t="n">
        <f aca="false">AK17*AK23+(AK12+AK11)*Cases!$E$22+AK18*Cases!$E$25</f>
        <v>0</v>
      </c>
    </row>
    <row r="25" customFormat="false" ht="15" hidden="false" customHeight="true" outlineLevel="0" collapsed="false">
      <c r="A25" s="25" t="s">
        <v>258</v>
      </c>
      <c r="B25" s="30" t="n">
        <f aca="false">MAX(0,MIN(Cases!$E$30,MAX(0,ROUNDUP((IF(B5&gt;Inputs!$B$22,INDEX($B24:$AK24,1,MAX(1,B5-Inputs!$B$22)),0)/Inputs!$B$25-Staffing!$F$13)/Inputs!$B$23,0))))</f>
        <v>0</v>
      </c>
      <c r="C25" s="30" t="n">
        <f aca="false">MAX(B25,MIN(Cases!$E$30,MAX(0,ROUNDUP((IF(C5&gt;Inputs!$B$22,INDEX($B24:$AK24,1,MAX(1,C5-Inputs!$B$22)),0)/Inputs!$B$25-Staffing!$F$13)/Inputs!$B$23,0))))</f>
        <v>0</v>
      </c>
      <c r="D25" s="30" t="n">
        <f aca="false">MAX(C25,MIN(Cases!$E$30,MAX(0,ROUNDUP((IF(D5&gt;Inputs!$B$22,INDEX($B24:$AK24,1,MAX(1,D5-Inputs!$B$22)),0)/Inputs!$B$25-Staffing!$F$13)/Inputs!$B$23,0))))</f>
        <v>0</v>
      </c>
      <c r="E25" s="30" t="n">
        <f aca="false">MAX(D25,MIN(Cases!$E$30,MAX(0,ROUNDUP((IF(E5&gt;Inputs!$B$22,INDEX($B24:$AK24,1,MAX(1,E5-Inputs!$B$22)),0)/Inputs!$B$25-Staffing!$F$13)/Inputs!$B$23,0))))</f>
        <v>0</v>
      </c>
      <c r="F25" s="30" t="n">
        <f aca="false">MAX(E25,MIN(Cases!$E$30,MAX(0,ROUNDUP((IF(F5&gt;Inputs!$B$22,INDEX($B24:$AK24,1,MAX(1,F5-Inputs!$B$22)),0)/Inputs!$B$25-Staffing!$F$13)/Inputs!$B$23,0))))</f>
        <v>0</v>
      </c>
      <c r="G25" s="30" t="n">
        <f aca="false">MAX(F25,MIN(Cases!$E$30,MAX(0,ROUNDUP((IF(G5&gt;Inputs!$B$22,INDEX($B24:$AK24,1,MAX(1,G5-Inputs!$B$22)),0)/Inputs!$B$25-Staffing!$F$13)/Inputs!$B$23,0))))</f>
        <v>0</v>
      </c>
      <c r="H25" s="30" t="n">
        <f aca="false">MAX(G25,MIN(Cases!$E$30,MAX(0,ROUNDUP((IF(H5&gt;Inputs!$B$22,INDEX($B24:$AK24,1,MAX(1,H5-Inputs!$B$22)),0)/Inputs!$B$25-Staffing!$F$13)/Inputs!$B$23,0))))</f>
        <v>0</v>
      </c>
      <c r="I25" s="30" t="n">
        <f aca="false">MAX(H25,MIN(Cases!$E$30,MAX(0,ROUNDUP((IF(I5&gt;Inputs!$B$22,INDEX($B24:$AK24,1,MAX(1,I5-Inputs!$B$22)),0)/Inputs!$B$25-Staffing!$F$13)/Inputs!$B$23,0))))</f>
        <v>0</v>
      </c>
      <c r="J25" s="30" t="n">
        <f aca="false">MAX(I25,MIN(Cases!$E$30,MAX(0,ROUNDUP((IF(J5&gt;Inputs!$B$22,INDEX($B24:$AK24,1,MAX(1,J5-Inputs!$B$22)),0)/Inputs!$B$25-Staffing!$F$13)/Inputs!$B$23,0))))</f>
        <v>0</v>
      </c>
      <c r="K25" s="30" t="n">
        <f aca="false">MAX(J25,MIN(Cases!$E$30,MAX(0,ROUNDUP((IF(K5&gt;Inputs!$B$22,INDEX($B24:$AK24,1,MAX(1,K5-Inputs!$B$22)),0)/Inputs!$B$25-Staffing!$F$13)/Inputs!$B$23,0))))</f>
        <v>0</v>
      </c>
      <c r="L25" s="30" t="n">
        <f aca="false">MAX(K25,MIN(Cases!$E$30,MAX(0,ROUNDUP((IF(L5&gt;Inputs!$B$22,INDEX($B24:$AK24,1,MAX(1,L5-Inputs!$B$22)),0)/Inputs!$B$25-Staffing!$F$13)/Inputs!$B$23,0))))</f>
        <v>0</v>
      </c>
      <c r="M25" s="30" t="n">
        <f aca="false">MAX(L25,MIN(Cases!$E$30,MAX(0,ROUNDUP((IF(M5&gt;Inputs!$B$22,INDEX($B24:$AK24,1,MAX(1,M5-Inputs!$B$22)),0)/Inputs!$B$25-Staffing!$F$13)/Inputs!$B$23,0))))</f>
        <v>0</v>
      </c>
      <c r="N25" s="30" t="n">
        <f aca="false">MAX(M25,MIN(Cases!$E$30,MAX(0,ROUNDUP((IF(N5&gt;Inputs!$B$22,INDEX($B24:$AK24,1,MAX(1,N5-Inputs!$B$22)),0)/Inputs!$B$25-Staffing!$F$13)/Inputs!$B$23,0))))</f>
        <v>0</v>
      </c>
      <c r="O25" s="30" t="n">
        <f aca="false">MAX(N25,MIN(Cases!$E$30,MAX(0,ROUNDUP((IF(O5&gt;Inputs!$B$22,INDEX($B24:$AK24,1,MAX(1,O5-Inputs!$B$22)),0)/Inputs!$B$25-Staffing!$F$13)/Inputs!$B$23,0))))</f>
        <v>0</v>
      </c>
      <c r="P25" s="30" t="n">
        <f aca="false">MAX(O25,MIN(Cases!$E$30,MAX(0,ROUNDUP((IF(P5&gt;Inputs!$B$22,INDEX($B24:$AK24,1,MAX(1,P5-Inputs!$B$22)),0)/Inputs!$B$25-Staffing!$F$13)/Inputs!$B$23,0))))</f>
        <v>0</v>
      </c>
      <c r="Q25" s="30" t="n">
        <f aca="false">MAX(P25,MIN(Cases!$E$30,MAX(0,ROUNDUP((IF(Q5&gt;Inputs!$B$22,INDEX($B24:$AK24,1,MAX(1,Q5-Inputs!$B$22)),0)/Inputs!$B$25-Staffing!$F$13)/Inputs!$B$23,0))))</f>
        <v>0</v>
      </c>
      <c r="R25" s="30" t="n">
        <f aca="false">MAX(Q25,MIN(Cases!$E$30,MAX(0,ROUNDUP((IF(R5&gt;Inputs!$B$22,INDEX($B24:$AK24,1,MAX(1,R5-Inputs!$B$22)),0)/Inputs!$B$25-Staffing!$F$13)/Inputs!$B$23,0))))</f>
        <v>0</v>
      </c>
      <c r="S25" s="30" t="n">
        <f aca="false">MAX(R25,MIN(Cases!$E$30,MAX(0,ROUNDUP((IF(S5&gt;Inputs!$B$22,INDEX($B24:$AK24,1,MAX(1,S5-Inputs!$B$22)),0)/Inputs!$B$25-Staffing!$F$13)/Inputs!$B$23,0))))</f>
        <v>0</v>
      </c>
      <c r="T25" s="30" t="n">
        <f aca="false">MAX(S25,MIN(Cases!$E$30,MAX(0,ROUNDUP((IF(T5&gt;Inputs!$B$22,INDEX($B24:$AK24,1,MAX(1,T5-Inputs!$B$22)),0)/Inputs!$B$25-Staffing!$F$13)/Inputs!$B$23,0))))</f>
        <v>0</v>
      </c>
      <c r="U25" s="30" t="n">
        <f aca="false">MAX(T25,MIN(Cases!$E$30,MAX(0,ROUNDUP((IF(U5&gt;Inputs!$B$22,INDEX($B24:$AK24,1,MAX(1,U5-Inputs!$B$22)),0)/Inputs!$B$25-Staffing!$F$13)/Inputs!$B$23,0))))</f>
        <v>0</v>
      </c>
      <c r="V25" s="30" t="n">
        <f aca="false">MAX(U25,MIN(Cases!$E$30,MAX(0,ROUNDUP((IF(V5&gt;Inputs!$B$22,INDEX($B24:$AK24,1,MAX(1,V5-Inputs!$B$22)),0)/Inputs!$B$25-Staffing!$F$13)/Inputs!$B$23,0))))</f>
        <v>0</v>
      </c>
      <c r="W25" s="30" t="n">
        <f aca="false">MAX(V25,MIN(Cases!$E$30,MAX(0,ROUNDUP((IF(W5&gt;Inputs!$B$22,INDEX($B24:$AK24,1,MAX(1,W5-Inputs!$B$22)),0)/Inputs!$B$25-Staffing!$F$13)/Inputs!$B$23,0))))</f>
        <v>0</v>
      </c>
      <c r="X25" s="30" t="n">
        <f aca="false">MAX(W25,MIN(Cases!$E$30,MAX(0,ROUNDUP((IF(X5&gt;Inputs!$B$22,INDEX($B24:$AK24,1,MAX(1,X5-Inputs!$B$22)),0)/Inputs!$B$25-Staffing!$F$13)/Inputs!$B$23,0))))</f>
        <v>0</v>
      </c>
      <c r="Y25" s="30" t="n">
        <f aca="false">MAX(X25,MIN(Cases!$E$30,MAX(0,ROUNDUP((IF(Y5&gt;Inputs!$B$22,INDEX($B24:$AK24,1,MAX(1,Y5-Inputs!$B$22)),0)/Inputs!$B$25-Staffing!$F$13)/Inputs!$B$23,0))))</f>
        <v>0</v>
      </c>
      <c r="Z25" s="30" t="n">
        <f aca="false">MAX(Y25,MIN(Cases!$E$30,MAX(0,ROUNDUP((IF(Z5&gt;Inputs!$B$22,INDEX($B24:$AK24,1,MAX(1,Z5-Inputs!$B$22)),0)/Inputs!$B$25-Staffing!$F$13)/Inputs!$B$23,0))))</f>
        <v>0</v>
      </c>
      <c r="AA25" s="30" t="n">
        <f aca="false">MAX(Z25,MIN(Cases!$E$30,MAX(0,ROUNDUP((IF(AA5&gt;Inputs!$B$22,INDEX($B24:$AK24,1,MAX(1,AA5-Inputs!$B$22)),0)/Inputs!$B$25-Staffing!$F$13)/Inputs!$B$23,0))))</f>
        <v>0</v>
      </c>
      <c r="AB25" s="30" t="n">
        <f aca="false">MAX(AA25,MIN(Cases!$E$30,MAX(0,ROUNDUP((IF(AB5&gt;Inputs!$B$22,INDEX($B24:$AK24,1,MAX(1,AB5-Inputs!$B$22)),0)/Inputs!$B$25-Staffing!$F$13)/Inputs!$B$23,0))))</f>
        <v>0</v>
      </c>
      <c r="AC25" s="30" t="n">
        <f aca="false">MAX(AB25,MIN(Cases!$E$30,MAX(0,ROUNDUP((IF(AC5&gt;Inputs!$B$22,INDEX($B24:$AK24,1,MAX(1,AC5-Inputs!$B$22)),0)/Inputs!$B$25-Staffing!$F$13)/Inputs!$B$23,0))))</f>
        <v>0</v>
      </c>
      <c r="AD25" s="30" t="n">
        <f aca="false">MAX(AC25,MIN(Cases!$E$30,MAX(0,ROUNDUP((IF(AD5&gt;Inputs!$B$22,INDEX($B24:$AK24,1,MAX(1,AD5-Inputs!$B$22)),0)/Inputs!$B$25-Staffing!$F$13)/Inputs!$B$23,0))))</f>
        <v>0</v>
      </c>
      <c r="AE25" s="30" t="n">
        <f aca="false">MAX(AD25,MIN(Cases!$E$30,MAX(0,ROUNDUP((IF(AE5&gt;Inputs!$B$22,INDEX($B24:$AK24,1,MAX(1,AE5-Inputs!$B$22)),0)/Inputs!$B$25-Staffing!$F$13)/Inputs!$B$23,0))))</f>
        <v>0</v>
      </c>
      <c r="AF25" s="30" t="n">
        <f aca="false">MAX(AE25,MIN(Cases!$E$30,MAX(0,ROUNDUP((IF(AF5&gt;Inputs!$B$22,INDEX($B24:$AK24,1,MAX(1,AF5-Inputs!$B$22)),0)/Inputs!$B$25-Staffing!$F$13)/Inputs!$B$23,0))))</f>
        <v>0</v>
      </c>
      <c r="AG25" s="30" t="n">
        <f aca="false">MAX(AF25,MIN(Cases!$E$30,MAX(0,ROUNDUP((IF(AG5&gt;Inputs!$B$22,INDEX($B24:$AK24,1,MAX(1,AG5-Inputs!$B$22)),0)/Inputs!$B$25-Staffing!$F$13)/Inputs!$B$23,0))))</f>
        <v>0</v>
      </c>
      <c r="AH25" s="30" t="n">
        <f aca="false">MAX(AG25,MIN(Cases!$E$30,MAX(0,ROUNDUP((IF(AH5&gt;Inputs!$B$22,INDEX($B24:$AK24,1,MAX(1,AH5-Inputs!$B$22)),0)/Inputs!$B$25-Staffing!$F$13)/Inputs!$B$23,0))))</f>
        <v>0</v>
      </c>
      <c r="AI25" s="30" t="n">
        <f aca="false">MAX(AH25,MIN(Cases!$E$30,MAX(0,ROUNDUP((IF(AI5&gt;Inputs!$B$22,INDEX($B24:$AK24,1,MAX(1,AI5-Inputs!$B$22)),0)/Inputs!$B$25-Staffing!$F$13)/Inputs!$B$23,0))))</f>
        <v>0</v>
      </c>
      <c r="AJ25" s="30" t="n">
        <f aca="false">MAX(AI25,MIN(Cases!$E$30,MAX(0,ROUNDUP((IF(AJ5&gt;Inputs!$B$22,INDEX($B24:$AK24,1,MAX(1,AJ5-Inputs!$B$22)),0)/Inputs!$B$25-Staffing!$F$13)/Inputs!$B$23,0))))</f>
        <v>0</v>
      </c>
      <c r="AK25" s="30" t="n">
        <f aca="false">MAX(AJ25,MIN(Cases!$E$30,MAX(0,ROUNDUP((IF(AK5&gt;Inputs!$B$22,INDEX($B24:$AK24,1,MAX(1,AK5-Inputs!$B$22)),0)/Inputs!$B$25-Staffing!$F$13)/Inputs!$B$23,0))))</f>
        <v>0</v>
      </c>
    </row>
    <row r="26" customFormat="false" ht="15" hidden="false" customHeight="true" outlineLevel="0" collapsed="false">
      <c r="A26" s="25" t="s">
        <v>259</v>
      </c>
      <c r="B26" s="30" t="n">
        <f aca="false">B25-0</f>
        <v>0</v>
      </c>
      <c r="C26" s="30" t="n">
        <f aca="false">C25-B25</f>
        <v>0</v>
      </c>
      <c r="D26" s="30" t="n">
        <f aca="false">D25-C25</f>
        <v>0</v>
      </c>
      <c r="E26" s="30" t="n">
        <f aca="false">E25-D25</f>
        <v>0</v>
      </c>
      <c r="F26" s="30" t="n">
        <f aca="false">F25-E25</f>
        <v>0</v>
      </c>
      <c r="G26" s="30" t="n">
        <f aca="false">G25-F25</f>
        <v>0</v>
      </c>
      <c r="H26" s="30" t="n">
        <f aca="false">H25-G25</f>
        <v>0</v>
      </c>
      <c r="I26" s="30" t="n">
        <f aca="false">I25-H25</f>
        <v>0</v>
      </c>
      <c r="J26" s="30" t="n">
        <f aca="false">J25-I25</f>
        <v>0</v>
      </c>
      <c r="K26" s="30" t="n">
        <f aca="false">K25-J25</f>
        <v>0</v>
      </c>
      <c r="L26" s="30" t="n">
        <f aca="false">L25-K25</f>
        <v>0</v>
      </c>
      <c r="M26" s="30" t="n">
        <f aca="false">M25-L25</f>
        <v>0</v>
      </c>
      <c r="N26" s="30" t="n">
        <f aca="false">N25-M25</f>
        <v>0</v>
      </c>
      <c r="O26" s="30" t="n">
        <f aca="false">O25-N25</f>
        <v>0</v>
      </c>
      <c r="P26" s="30" t="n">
        <f aca="false">P25-O25</f>
        <v>0</v>
      </c>
      <c r="Q26" s="30" t="n">
        <f aca="false">Q25-P25</f>
        <v>0</v>
      </c>
      <c r="R26" s="30" t="n">
        <f aca="false">R25-Q25</f>
        <v>0</v>
      </c>
      <c r="S26" s="30" t="n">
        <f aca="false">S25-R25</f>
        <v>0</v>
      </c>
      <c r="T26" s="30" t="n">
        <f aca="false">T25-S25</f>
        <v>0</v>
      </c>
      <c r="U26" s="30" t="n">
        <f aca="false">U25-T25</f>
        <v>0</v>
      </c>
      <c r="V26" s="30" t="n">
        <f aca="false">V25-U25</f>
        <v>0</v>
      </c>
      <c r="W26" s="30" t="n">
        <f aca="false">W25-V25</f>
        <v>0</v>
      </c>
      <c r="X26" s="30" t="n">
        <f aca="false">X25-W25</f>
        <v>0</v>
      </c>
      <c r="Y26" s="30" t="n">
        <f aca="false">Y25-X25</f>
        <v>0</v>
      </c>
      <c r="Z26" s="30" t="n">
        <f aca="false">Z25-Y25</f>
        <v>0</v>
      </c>
      <c r="AA26" s="30" t="n">
        <f aca="false">AA25-Z25</f>
        <v>0</v>
      </c>
      <c r="AB26" s="30" t="n">
        <f aca="false">AB25-AA25</f>
        <v>0</v>
      </c>
      <c r="AC26" s="30" t="n">
        <f aca="false">AC25-AB25</f>
        <v>0</v>
      </c>
      <c r="AD26" s="30" t="n">
        <f aca="false">AD25-AC25</f>
        <v>0</v>
      </c>
      <c r="AE26" s="30" t="n">
        <f aca="false">AE25-AD25</f>
        <v>0</v>
      </c>
      <c r="AF26" s="30" t="n">
        <f aca="false">AF25-AE25</f>
        <v>0</v>
      </c>
      <c r="AG26" s="30" t="n">
        <f aca="false">AG25-AF25</f>
        <v>0</v>
      </c>
      <c r="AH26" s="30" t="n">
        <f aca="false">AH25-AG25</f>
        <v>0</v>
      </c>
      <c r="AI26" s="30" t="n">
        <f aca="false">AI25-AH25</f>
        <v>0</v>
      </c>
      <c r="AJ26" s="30" t="n">
        <f aca="false">AJ25-AI25</f>
        <v>0</v>
      </c>
      <c r="AK26" s="30" t="n">
        <f aca="false">AK25-AJ25</f>
        <v>0</v>
      </c>
    </row>
    <row r="27" customFormat="false" ht="15" hidden="false" customHeight="true" outlineLevel="0" collapsed="false">
      <c r="A27" s="25" t="s">
        <v>260</v>
      </c>
      <c r="B27" s="32" t="n">
        <f aca="false">Staffing!$F$13+B25*Inputs!$B$23</f>
        <v>270</v>
      </c>
      <c r="C27" s="32" t="n">
        <f aca="false">Staffing!$F$13+C25*Inputs!$B$23</f>
        <v>270</v>
      </c>
      <c r="D27" s="32" t="n">
        <f aca="false">Staffing!$F$13+D25*Inputs!$B$23</f>
        <v>270</v>
      </c>
      <c r="E27" s="32" t="n">
        <f aca="false">Staffing!$F$13+E25*Inputs!$B$23</f>
        <v>270</v>
      </c>
      <c r="F27" s="32" t="n">
        <f aca="false">Staffing!$F$13+F25*Inputs!$B$23</f>
        <v>270</v>
      </c>
      <c r="G27" s="32" t="n">
        <f aca="false">Staffing!$F$13+G25*Inputs!$B$23</f>
        <v>270</v>
      </c>
      <c r="H27" s="32" t="n">
        <f aca="false">Staffing!$F$13+H25*Inputs!$B$23</f>
        <v>270</v>
      </c>
      <c r="I27" s="32" t="n">
        <f aca="false">Staffing!$F$13+I25*Inputs!$B$23</f>
        <v>270</v>
      </c>
      <c r="J27" s="32" t="n">
        <f aca="false">Staffing!$F$13+J25*Inputs!$B$23</f>
        <v>270</v>
      </c>
      <c r="K27" s="32" t="n">
        <f aca="false">Staffing!$F$13+K25*Inputs!$B$23</f>
        <v>270</v>
      </c>
      <c r="L27" s="32" t="n">
        <f aca="false">Staffing!$F$13+L25*Inputs!$B$23</f>
        <v>270</v>
      </c>
      <c r="M27" s="32" t="n">
        <f aca="false">Staffing!$F$13+M25*Inputs!$B$23</f>
        <v>270</v>
      </c>
      <c r="N27" s="32" t="n">
        <f aca="false">Staffing!$F$13+N25*Inputs!$B$23</f>
        <v>270</v>
      </c>
      <c r="O27" s="32" t="n">
        <f aca="false">Staffing!$F$13+O25*Inputs!$B$23</f>
        <v>270</v>
      </c>
      <c r="P27" s="32" t="n">
        <f aca="false">Staffing!$F$13+P25*Inputs!$B$23</f>
        <v>270</v>
      </c>
      <c r="Q27" s="32" t="n">
        <f aca="false">Staffing!$F$13+Q25*Inputs!$B$23</f>
        <v>270</v>
      </c>
      <c r="R27" s="32" t="n">
        <f aca="false">Staffing!$F$13+R25*Inputs!$B$23</f>
        <v>270</v>
      </c>
      <c r="S27" s="32" t="n">
        <f aca="false">Staffing!$F$13+S25*Inputs!$B$23</f>
        <v>270</v>
      </c>
      <c r="T27" s="32" t="n">
        <f aca="false">Staffing!$F$13+T25*Inputs!$B$23</f>
        <v>270</v>
      </c>
      <c r="U27" s="32" t="n">
        <f aca="false">Staffing!$F$13+U25*Inputs!$B$23</f>
        <v>270</v>
      </c>
      <c r="V27" s="32" t="n">
        <f aca="false">Staffing!$F$13+V25*Inputs!$B$23</f>
        <v>270</v>
      </c>
      <c r="W27" s="32" t="n">
        <f aca="false">Staffing!$F$13+W25*Inputs!$B$23</f>
        <v>270</v>
      </c>
      <c r="X27" s="32" t="n">
        <f aca="false">Staffing!$F$13+X25*Inputs!$B$23</f>
        <v>270</v>
      </c>
      <c r="Y27" s="32" t="n">
        <f aca="false">Staffing!$F$13+Y25*Inputs!$B$23</f>
        <v>270</v>
      </c>
      <c r="Z27" s="32" t="n">
        <f aca="false">Staffing!$F$13+Z25*Inputs!$B$23</f>
        <v>270</v>
      </c>
      <c r="AA27" s="32" t="n">
        <f aca="false">Staffing!$F$13+AA25*Inputs!$B$23</f>
        <v>270</v>
      </c>
      <c r="AB27" s="32" t="n">
        <f aca="false">Staffing!$F$13+AB25*Inputs!$B$23</f>
        <v>270</v>
      </c>
      <c r="AC27" s="32" t="n">
        <f aca="false">Staffing!$F$13+AC25*Inputs!$B$23</f>
        <v>270</v>
      </c>
      <c r="AD27" s="32" t="n">
        <f aca="false">Staffing!$F$13+AD25*Inputs!$B$23</f>
        <v>270</v>
      </c>
      <c r="AE27" s="32" t="n">
        <f aca="false">Staffing!$F$13+AE25*Inputs!$B$23</f>
        <v>270</v>
      </c>
      <c r="AF27" s="32" t="n">
        <f aca="false">Staffing!$F$13+AF25*Inputs!$B$23</f>
        <v>270</v>
      </c>
      <c r="AG27" s="32" t="n">
        <f aca="false">Staffing!$F$13+AG25*Inputs!$B$23</f>
        <v>270</v>
      </c>
      <c r="AH27" s="32" t="n">
        <f aca="false">Staffing!$F$13+AH25*Inputs!$B$23</f>
        <v>270</v>
      </c>
      <c r="AI27" s="32" t="n">
        <f aca="false">Staffing!$F$13+AI25*Inputs!$B$23</f>
        <v>270</v>
      </c>
      <c r="AJ27" s="32" t="n">
        <f aca="false">Staffing!$F$13+AJ25*Inputs!$B$23</f>
        <v>270</v>
      </c>
      <c r="AK27" s="32" t="n">
        <f aca="false">Staffing!$F$13+AK25*Inputs!$B$23</f>
        <v>270</v>
      </c>
    </row>
    <row r="28" customFormat="false" ht="15" hidden="false" customHeight="true" outlineLevel="0" collapsed="false">
      <c r="A28" s="25" t="s">
        <v>261</v>
      </c>
      <c r="B28" s="32" t="n">
        <f aca="false">B17*B23</f>
        <v>0</v>
      </c>
      <c r="C28" s="32" t="n">
        <f aca="false">C17*C23</f>
        <v>0</v>
      </c>
      <c r="D28" s="32" t="n">
        <f aca="false">D17*D23</f>
        <v>0</v>
      </c>
      <c r="E28" s="32" t="n">
        <f aca="false">E17*E23</f>
        <v>0</v>
      </c>
      <c r="F28" s="32" t="n">
        <f aca="false">F17*F23</f>
        <v>0</v>
      </c>
      <c r="G28" s="32" t="n">
        <f aca="false">G17*G23</f>
        <v>0</v>
      </c>
      <c r="H28" s="32" t="n">
        <f aca="false">H17*H23</f>
        <v>0</v>
      </c>
      <c r="I28" s="32" t="n">
        <f aca="false">I17*I23</f>
        <v>0</v>
      </c>
      <c r="J28" s="32" t="n">
        <f aca="false">J17*J23</f>
        <v>0</v>
      </c>
      <c r="K28" s="32" t="n">
        <f aca="false">K17*K23</f>
        <v>0</v>
      </c>
      <c r="L28" s="32" t="n">
        <f aca="false">L17*L23</f>
        <v>0</v>
      </c>
      <c r="M28" s="32" t="n">
        <f aca="false">M17*M23</f>
        <v>0</v>
      </c>
      <c r="N28" s="32" t="n">
        <f aca="false">N17*N23</f>
        <v>0</v>
      </c>
      <c r="O28" s="32" t="n">
        <f aca="false">O17*O23</f>
        <v>0</v>
      </c>
      <c r="P28" s="32" t="n">
        <f aca="false">P17*P23</f>
        <v>0</v>
      </c>
      <c r="Q28" s="32" t="n">
        <f aca="false">Q17*Q23</f>
        <v>0</v>
      </c>
      <c r="R28" s="32" t="n">
        <f aca="false">R17*R23</f>
        <v>0</v>
      </c>
      <c r="S28" s="32" t="n">
        <f aca="false">S17*S23</f>
        <v>0</v>
      </c>
      <c r="T28" s="32" t="n">
        <f aca="false">T17*T23</f>
        <v>0</v>
      </c>
      <c r="U28" s="32" t="n">
        <f aca="false">U17*U23</f>
        <v>0</v>
      </c>
      <c r="V28" s="32" t="n">
        <f aca="false">V17*V23</f>
        <v>0</v>
      </c>
      <c r="W28" s="32" t="n">
        <f aca="false">W17*W23</f>
        <v>0</v>
      </c>
      <c r="X28" s="32" t="n">
        <f aca="false">X17*X23</f>
        <v>0</v>
      </c>
      <c r="Y28" s="32" t="n">
        <f aca="false">Y17*Y23</f>
        <v>0</v>
      </c>
      <c r="Z28" s="32" t="n">
        <f aca="false">Z17*Z23</f>
        <v>0</v>
      </c>
      <c r="AA28" s="32" t="n">
        <f aca="false">AA17*AA23</f>
        <v>0</v>
      </c>
      <c r="AB28" s="32" t="n">
        <f aca="false">AB17*AB23</f>
        <v>0</v>
      </c>
      <c r="AC28" s="32" t="n">
        <f aca="false">AC17*AC23</f>
        <v>0</v>
      </c>
      <c r="AD28" s="32" t="n">
        <f aca="false">AD17*AD23</f>
        <v>0</v>
      </c>
      <c r="AE28" s="32" t="n">
        <f aca="false">AE17*AE23</f>
        <v>0</v>
      </c>
      <c r="AF28" s="32" t="n">
        <f aca="false">AF17*AF23</f>
        <v>0</v>
      </c>
      <c r="AG28" s="32" t="n">
        <f aca="false">AG17*AG23</f>
        <v>0</v>
      </c>
      <c r="AH28" s="32" t="n">
        <f aca="false">AH17*AH23</f>
        <v>0</v>
      </c>
      <c r="AI28" s="32" t="n">
        <f aca="false">AI17*AI23</f>
        <v>0</v>
      </c>
      <c r="AJ28" s="32" t="n">
        <f aca="false">AJ17*AJ23</f>
        <v>0</v>
      </c>
      <c r="AK28" s="32" t="n">
        <f aca="false">AK17*AK23</f>
        <v>0</v>
      </c>
    </row>
    <row r="29" customFormat="false" ht="15" hidden="false" customHeight="true" outlineLevel="0" collapsed="false">
      <c r="A29" s="25" t="s">
        <v>262</v>
      </c>
      <c r="B29" s="32" t="n">
        <f aca="false">MAX(0,B27-B28)</f>
        <v>270</v>
      </c>
      <c r="C29" s="32" t="n">
        <f aca="false">MAX(0,C27-C28)</f>
        <v>270</v>
      </c>
      <c r="D29" s="32" t="n">
        <f aca="false">MAX(0,D27-D28)</f>
        <v>270</v>
      </c>
      <c r="E29" s="32" t="n">
        <f aca="false">MAX(0,E27-E28)</f>
        <v>270</v>
      </c>
      <c r="F29" s="32" t="n">
        <f aca="false">MAX(0,F27-F28)</f>
        <v>270</v>
      </c>
      <c r="G29" s="32" t="n">
        <f aca="false">MAX(0,G27-G28)</f>
        <v>270</v>
      </c>
      <c r="H29" s="32" t="n">
        <f aca="false">MAX(0,H27-H28)</f>
        <v>270</v>
      </c>
      <c r="I29" s="32" t="n">
        <f aca="false">MAX(0,I27-I28)</f>
        <v>270</v>
      </c>
      <c r="J29" s="32" t="n">
        <f aca="false">MAX(0,J27-J28)</f>
        <v>270</v>
      </c>
      <c r="K29" s="32" t="n">
        <f aca="false">MAX(0,K27-K28)</f>
        <v>270</v>
      </c>
      <c r="L29" s="32" t="n">
        <f aca="false">MAX(0,L27-L28)</f>
        <v>270</v>
      </c>
      <c r="M29" s="32" t="n">
        <f aca="false">MAX(0,M27-M28)</f>
        <v>270</v>
      </c>
      <c r="N29" s="32" t="n">
        <f aca="false">MAX(0,N27-N28)</f>
        <v>270</v>
      </c>
      <c r="O29" s="32" t="n">
        <f aca="false">MAX(0,O27-O28)</f>
        <v>270</v>
      </c>
      <c r="P29" s="32" t="n">
        <f aca="false">MAX(0,P27-P28)</f>
        <v>270</v>
      </c>
      <c r="Q29" s="32" t="n">
        <f aca="false">MAX(0,Q27-Q28)</f>
        <v>270</v>
      </c>
      <c r="R29" s="32" t="n">
        <f aca="false">MAX(0,R27-R28)</f>
        <v>270</v>
      </c>
      <c r="S29" s="32" t="n">
        <f aca="false">MAX(0,S27-S28)</f>
        <v>270</v>
      </c>
      <c r="T29" s="32" t="n">
        <f aca="false">MAX(0,T27-T28)</f>
        <v>270</v>
      </c>
      <c r="U29" s="32" t="n">
        <f aca="false">MAX(0,U27-U28)</f>
        <v>270</v>
      </c>
      <c r="V29" s="32" t="n">
        <f aca="false">MAX(0,V27-V28)</f>
        <v>270</v>
      </c>
      <c r="W29" s="32" t="n">
        <f aca="false">MAX(0,W27-W28)</f>
        <v>270</v>
      </c>
      <c r="X29" s="32" t="n">
        <f aca="false">MAX(0,X27-X28)</f>
        <v>270</v>
      </c>
      <c r="Y29" s="32" t="n">
        <f aca="false">MAX(0,Y27-Y28)</f>
        <v>270</v>
      </c>
      <c r="Z29" s="32" t="n">
        <f aca="false">MAX(0,Z27-Z28)</f>
        <v>270</v>
      </c>
      <c r="AA29" s="32" t="n">
        <f aca="false">MAX(0,AA27-AA28)</f>
        <v>270</v>
      </c>
      <c r="AB29" s="32" t="n">
        <f aca="false">MAX(0,AB27-AB28)</f>
        <v>270</v>
      </c>
      <c r="AC29" s="32" t="n">
        <f aca="false">MAX(0,AC27-AC28)</f>
        <v>270</v>
      </c>
      <c r="AD29" s="32" t="n">
        <f aca="false">MAX(0,AD27-AD28)</f>
        <v>270</v>
      </c>
      <c r="AE29" s="32" t="n">
        <f aca="false">MAX(0,AE27-AE28)</f>
        <v>270</v>
      </c>
      <c r="AF29" s="32" t="n">
        <f aca="false">MAX(0,AF27-AF28)</f>
        <v>270</v>
      </c>
      <c r="AG29" s="32" t="n">
        <f aca="false">MAX(0,AG27-AG28)</f>
        <v>270</v>
      </c>
      <c r="AH29" s="32" t="n">
        <f aca="false">MAX(0,AH27-AH28)</f>
        <v>270</v>
      </c>
      <c r="AI29" s="32" t="n">
        <f aca="false">MAX(0,AI27-AI28)</f>
        <v>270</v>
      </c>
      <c r="AJ29" s="32" t="n">
        <f aca="false">MAX(0,AJ27-AJ28)</f>
        <v>270</v>
      </c>
      <c r="AK29" s="32" t="n">
        <f aca="false">MAX(0,AK27-AK28)</f>
        <v>270</v>
      </c>
    </row>
    <row r="30" customFormat="false" ht="15" hidden="false" customHeight="true" outlineLevel="0" collapsed="false">
      <c r="A30" s="25" t="s">
        <v>263</v>
      </c>
      <c r="B30" s="30" t="n">
        <f aca="false">MIN(B12+B11,INT(B29/Cases!$E$22),MAX(0,INT((Staffing!$F$13/Inputs!$B$23+B25)*2)-(0-B15)))</f>
        <v>0</v>
      </c>
      <c r="C30" s="30" t="n">
        <f aca="false">MIN(C12+C11,INT(C29/Cases!$E$22),MAX(0,INT((Staffing!$F$13/Inputs!$B$23+C25)*2)-(B36-C15)))</f>
        <v>0</v>
      </c>
      <c r="D30" s="30" t="n">
        <f aca="false">MIN(D12+D11,INT(D29/Cases!$E$22),MAX(0,INT((Staffing!$F$13/Inputs!$B$23+D25)*2)-(C36-D15)))</f>
        <v>0</v>
      </c>
      <c r="E30" s="30" t="n">
        <f aca="false">MIN(E12+E11,INT(E29/Cases!$E$22),MAX(0,INT((Staffing!$F$13/Inputs!$B$23+E25)*2)-(D36-E15)))</f>
        <v>0</v>
      </c>
      <c r="F30" s="30" t="n">
        <f aca="false">MIN(F12+F11,INT(F29/Cases!$E$22),MAX(0,INT((Staffing!$F$13/Inputs!$B$23+F25)*2)-(E36-F15)))</f>
        <v>0</v>
      </c>
      <c r="G30" s="30" t="n">
        <f aca="false">MIN(G12+G11,INT(G29/Cases!$E$22),MAX(0,INT((Staffing!$F$13/Inputs!$B$23+G25)*2)-(F36-G15)))</f>
        <v>0</v>
      </c>
      <c r="H30" s="30" t="n">
        <f aca="false">MIN(H12+H11,INT(H29/Cases!$E$22),MAX(0,INT((Staffing!$F$13/Inputs!$B$23+H25)*2)-(G36-H15)))</f>
        <v>0</v>
      </c>
      <c r="I30" s="30" t="n">
        <f aca="false">MIN(I12+I11,INT(I29/Cases!$E$22),MAX(0,INT((Staffing!$F$13/Inputs!$B$23+I25)*2)-(H36-I15)))</f>
        <v>0</v>
      </c>
      <c r="J30" s="30" t="n">
        <f aca="false">MIN(J12+J11,INT(J29/Cases!$E$22),MAX(0,INT((Staffing!$F$13/Inputs!$B$23+J25)*2)-(I36-J15)))</f>
        <v>0</v>
      </c>
      <c r="K30" s="30" t="n">
        <f aca="false">MIN(K12+K11,INT(K29/Cases!$E$22),MAX(0,INT((Staffing!$F$13/Inputs!$B$23+K25)*2)-(J36-K15)))</f>
        <v>0</v>
      </c>
      <c r="L30" s="30" t="n">
        <f aca="false">MIN(L12+L11,INT(L29/Cases!$E$22),MAX(0,INT((Staffing!$F$13/Inputs!$B$23+L25)*2)-(K36-L15)))</f>
        <v>0</v>
      </c>
      <c r="M30" s="30" t="n">
        <f aca="false">MIN(M12+M11,INT(M29/Cases!$E$22),MAX(0,INT((Staffing!$F$13/Inputs!$B$23+M25)*2)-(L36-M15)))</f>
        <v>0</v>
      </c>
      <c r="N30" s="30" t="n">
        <f aca="false">MIN(N12+N11,INT(N29/Cases!$E$22),MAX(0,INT((Staffing!$F$13/Inputs!$B$23+N25)*2)-(M36-N15)))</f>
        <v>0</v>
      </c>
      <c r="O30" s="30" t="n">
        <f aca="false">MIN(O12+O11,INT(O29/Cases!$E$22),MAX(0,INT((Staffing!$F$13/Inputs!$B$23+O25)*2)-(N36-O15)))</f>
        <v>0</v>
      </c>
      <c r="P30" s="30" t="n">
        <f aca="false">MIN(P12+P11,INT(P29/Cases!$E$22),MAX(0,INT((Staffing!$F$13/Inputs!$B$23+P25)*2)-(O36-P15)))</f>
        <v>0</v>
      </c>
      <c r="Q30" s="30" t="n">
        <f aca="false">MIN(Q12+Q11,INT(Q29/Cases!$E$22),MAX(0,INT((Staffing!$F$13/Inputs!$B$23+Q25)*2)-(P36-Q15)))</f>
        <v>0</v>
      </c>
      <c r="R30" s="30" t="n">
        <f aca="false">MIN(R12+R11,INT(R29/Cases!$E$22),MAX(0,INT((Staffing!$F$13/Inputs!$B$23+R25)*2)-(Q36-R15)))</f>
        <v>0</v>
      </c>
      <c r="S30" s="30" t="n">
        <f aca="false">MIN(S12+S11,INT(S29/Cases!$E$22),MAX(0,INT((Staffing!$F$13/Inputs!$B$23+S25)*2)-(R36-S15)))</f>
        <v>0</v>
      </c>
      <c r="T30" s="30" t="n">
        <f aca="false">MIN(T12+T11,INT(T29/Cases!$E$22),MAX(0,INT((Staffing!$F$13/Inputs!$B$23+T25)*2)-(S36-T15)))</f>
        <v>0</v>
      </c>
      <c r="U30" s="30" t="n">
        <f aca="false">MIN(U12+U11,INT(U29/Cases!$E$22),MAX(0,INT((Staffing!$F$13/Inputs!$B$23+U25)*2)-(T36-U15)))</f>
        <v>0</v>
      </c>
      <c r="V30" s="30" t="n">
        <f aca="false">MIN(V12+V11,INT(V29/Cases!$E$22),MAX(0,INT((Staffing!$F$13/Inputs!$B$23+V25)*2)-(U36-V15)))</f>
        <v>0</v>
      </c>
      <c r="W30" s="30" t="n">
        <f aca="false">MIN(W12+W11,INT(W29/Cases!$E$22),MAX(0,INT((Staffing!$F$13/Inputs!$B$23+W25)*2)-(V36-W15)))</f>
        <v>0</v>
      </c>
      <c r="X30" s="30" t="n">
        <f aca="false">MIN(X12+X11,INT(X29/Cases!$E$22),MAX(0,INT((Staffing!$F$13/Inputs!$B$23+X25)*2)-(W36-X15)))</f>
        <v>0</v>
      </c>
      <c r="Y30" s="30" t="n">
        <f aca="false">MIN(Y12+Y11,INT(Y29/Cases!$E$22),MAX(0,INT((Staffing!$F$13/Inputs!$B$23+Y25)*2)-(X36-Y15)))</f>
        <v>0</v>
      </c>
      <c r="Z30" s="30" t="n">
        <f aca="false">MIN(Z12+Z11,INT(Z29/Cases!$E$22),MAX(0,INT((Staffing!$F$13/Inputs!$B$23+Z25)*2)-(Y36-Z15)))</f>
        <v>0</v>
      </c>
      <c r="AA30" s="30" t="n">
        <f aca="false">MIN(AA12+AA11,INT(AA29/Cases!$E$22),MAX(0,INT((Staffing!$F$13/Inputs!$B$23+AA25)*2)-(Z36-AA15)))</f>
        <v>0</v>
      </c>
      <c r="AB30" s="30" t="n">
        <f aca="false">MIN(AB12+AB11,INT(AB29/Cases!$E$22),MAX(0,INT((Staffing!$F$13/Inputs!$B$23+AB25)*2)-(AA36-AB15)))</f>
        <v>0</v>
      </c>
      <c r="AC30" s="30" t="n">
        <f aca="false">MIN(AC12+AC11,INT(AC29/Cases!$E$22),MAX(0,INT((Staffing!$F$13/Inputs!$B$23+AC25)*2)-(AB36-AC15)))</f>
        <v>0</v>
      </c>
      <c r="AD30" s="30" t="n">
        <f aca="false">MIN(AD12+AD11,INT(AD29/Cases!$E$22),MAX(0,INT((Staffing!$F$13/Inputs!$B$23+AD25)*2)-(AC36-AD15)))</f>
        <v>0</v>
      </c>
      <c r="AE30" s="30" t="n">
        <f aca="false">MIN(AE12+AE11,INT(AE29/Cases!$E$22),MAX(0,INT((Staffing!$F$13/Inputs!$B$23+AE25)*2)-(AD36-AE15)))</f>
        <v>0</v>
      </c>
      <c r="AF30" s="30" t="n">
        <f aca="false">MIN(AF12+AF11,INT(AF29/Cases!$E$22),MAX(0,INT((Staffing!$F$13/Inputs!$B$23+AF25)*2)-(AE36-AF15)))</f>
        <v>0</v>
      </c>
      <c r="AG30" s="30" t="n">
        <f aca="false">MIN(AG12+AG11,INT(AG29/Cases!$E$22),MAX(0,INT((Staffing!$F$13/Inputs!$B$23+AG25)*2)-(AF36-AG15)))</f>
        <v>0</v>
      </c>
      <c r="AH30" s="30" t="n">
        <f aca="false">MIN(AH12+AH11,INT(AH29/Cases!$E$22),MAX(0,INT((Staffing!$F$13/Inputs!$B$23+AH25)*2)-(AG36-AH15)))</f>
        <v>0</v>
      </c>
      <c r="AI30" s="30" t="n">
        <f aca="false">MIN(AI12+AI11,INT(AI29/Cases!$E$22),MAX(0,INT((Staffing!$F$13/Inputs!$B$23+AI25)*2)-(AH36-AI15)))</f>
        <v>0</v>
      </c>
      <c r="AJ30" s="30" t="n">
        <f aca="false">MIN(AJ12+AJ11,INT(AJ29/Cases!$E$22),MAX(0,INT((Staffing!$F$13/Inputs!$B$23+AJ25)*2)-(AI36-AJ15)))</f>
        <v>0</v>
      </c>
      <c r="AK30" s="30" t="n">
        <f aca="false">MIN(AK12+AK11,INT(AK29/Cases!$E$22),MAX(0,INT((Staffing!$F$13/Inputs!$B$23+AK25)*2)-(AJ36-AK15)))</f>
        <v>0</v>
      </c>
    </row>
    <row r="31" customFormat="false" ht="15" hidden="false" customHeight="true" outlineLevel="0" collapsed="false">
      <c r="A31" s="25" t="s">
        <v>264</v>
      </c>
      <c r="B31" s="30" t="n">
        <f aca="false">B30*Cases!$E$22</f>
        <v>0</v>
      </c>
      <c r="C31" s="30" t="n">
        <f aca="false">C30*Cases!$E$22</f>
        <v>0</v>
      </c>
      <c r="D31" s="30" t="n">
        <f aca="false">D30*Cases!$E$22</f>
        <v>0</v>
      </c>
      <c r="E31" s="30" t="n">
        <f aca="false">E30*Cases!$E$22</f>
        <v>0</v>
      </c>
      <c r="F31" s="30" t="n">
        <f aca="false">F30*Cases!$E$22</f>
        <v>0</v>
      </c>
      <c r="G31" s="30" t="n">
        <f aca="false">G30*Cases!$E$22</f>
        <v>0</v>
      </c>
      <c r="H31" s="30" t="n">
        <f aca="false">H30*Cases!$E$22</f>
        <v>0</v>
      </c>
      <c r="I31" s="30" t="n">
        <f aca="false">I30*Cases!$E$22</f>
        <v>0</v>
      </c>
      <c r="J31" s="30" t="n">
        <f aca="false">J30*Cases!$E$22</f>
        <v>0</v>
      </c>
      <c r="K31" s="30" t="n">
        <f aca="false">K30*Cases!$E$22</f>
        <v>0</v>
      </c>
      <c r="L31" s="30" t="n">
        <f aca="false">L30*Cases!$E$22</f>
        <v>0</v>
      </c>
      <c r="M31" s="30" t="n">
        <f aca="false">M30*Cases!$E$22</f>
        <v>0</v>
      </c>
      <c r="N31" s="30" t="n">
        <f aca="false">N30*Cases!$E$22</f>
        <v>0</v>
      </c>
      <c r="O31" s="30" t="n">
        <f aca="false">O30*Cases!$E$22</f>
        <v>0</v>
      </c>
      <c r="P31" s="30" t="n">
        <f aca="false">P30*Cases!$E$22</f>
        <v>0</v>
      </c>
      <c r="Q31" s="30" t="n">
        <f aca="false">Q30*Cases!$E$22</f>
        <v>0</v>
      </c>
      <c r="R31" s="30" t="n">
        <f aca="false">R30*Cases!$E$22</f>
        <v>0</v>
      </c>
      <c r="S31" s="30" t="n">
        <f aca="false">S30*Cases!$E$22</f>
        <v>0</v>
      </c>
      <c r="T31" s="30" t="n">
        <f aca="false">T30*Cases!$E$22</f>
        <v>0</v>
      </c>
      <c r="U31" s="30" t="n">
        <f aca="false">U30*Cases!$E$22</f>
        <v>0</v>
      </c>
      <c r="V31" s="30" t="n">
        <f aca="false">V30*Cases!$E$22</f>
        <v>0</v>
      </c>
      <c r="W31" s="30" t="n">
        <f aca="false">W30*Cases!$E$22</f>
        <v>0</v>
      </c>
      <c r="X31" s="30" t="n">
        <f aca="false">X30*Cases!$E$22</f>
        <v>0</v>
      </c>
      <c r="Y31" s="30" t="n">
        <f aca="false">Y30*Cases!$E$22</f>
        <v>0</v>
      </c>
      <c r="Z31" s="30" t="n">
        <f aca="false">Z30*Cases!$E$22</f>
        <v>0</v>
      </c>
      <c r="AA31" s="30" t="n">
        <f aca="false">AA30*Cases!$E$22</f>
        <v>0</v>
      </c>
      <c r="AB31" s="30" t="n">
        <f aca="false">AB30*Cases!$E$22</f>
        <v>0</v>
      </c>
      <c r="AC31" s="30" t="n">
        <f aca="false">AC30*Cases!$E$22</f>
        <v>0</v>
      </c>
      <c r="AD31" s="30" t="n">
        <f aca="false">AD30*Cases!$E$22</f>
        <v>0</v>
      </c>
      <c r="AE31" s="30" t="n">
        <f aca="false">AE30*Cases!$E$22</f>
        <v>0</v>
      </c>
      <c r="AF31" s="30" t="n">
        <f aca="false">AF30*Cases!$E$22</f>
        <v>0</v>
      </c>
      <c r="AG31" s="30" t="n">
        <f aca="false">AG30*Cases!$E$22</f>
        <v>0</v>
      </c>
      <c r="AH31" s="30" t="n">
        <f aca="false">AH30*Cases!$E$22</f>
        <v>0</v>
      </c>
      <c r="AI31" s="30" t="n">
        <f aca="false">AI30*Cases!$E$22</f>
        <v>0</v>
      </c>
      <c r="AJ31" s="30" t="n">
        <f aca="false">AJ30*Cases!$E$22</f>
        <v>0</v>
      </c>
      <c r="AK31" s="30" t="n">
        <f aca="false">AK30*Cases!$E$22</f>
        <v>0</v>
      </c>
    </row>
    <row r="32" customFormat="false" ht="15" hidden="false" customHeight="true" outlineLevel="0" collapsed="false">
      <c r="A32" s="25" t="s">
        <v>265</v>
      </c>
      <c r="B32" s="32" t="n">
        <f aca="false">MIN(B18*Cases!$E$25,MAX(0,B29-B31))</f>
        <v>0</v>
      </c>
      <c r="C32" s="32" t="n">
        <f aca="false">MIN(C18*Cases!$E$25,MAX(0,C29-C31))</f>
        <v>0</v>
      </c>
      <c r="D32" s="32" t="n">
        <f aca="false">MIN(D18*Cases!$E$25,MAX(0,D29-D31))</f>
        <v>0</v>
      </c>
      <c r="E32" s="32" t="n">
        <f aca="false">MIN(E18*Cases!$E$25,MAX(0,E29-E31))</f>
        <v>0</v>
      </c>
      <c r="F32" s="32" t="n">
        <f aca="false">MIN(F18*Cases!$E$25,MAX(0,F29-F31))</f>
        <v>0</v>
      </c>
      <c r="G32" s="32" t="n">
        <f aca="false">MIN(G18*Cases!$E$25,MAX(0,G29-G31))</f>
        <v>0</v>
      </c>
      <c r="H32" s="32" t="n">
        <f aca="false">MIN(H18*Cases!$E$25,MAX(0,H29-H31))</f>
        <v>0</v>
      </c>
      <c r="I32" s="32" t="n">
        <f aca="false">MIN(I18*Cases!$E$25,MAX(0,I29-I31))</f>
        <v>0</v>
      </c>
      <c r="J32" s="32" t="n">
        <f aca="false">MIN(J18*Cases!$E$25,MAX(0,J29-J31))</f>
        <v>0</v>
      </c>
      <c r="K32" s="32" t="n">
        <f aca="false">MIN(K18*Cases!$E$25,MAX(0,K29-K31))</f>
        <v>0</v>
      </c>
      <c r="L32" s="32" t="n">
        <f aca="false">MIN(L18*Cases!$E$25,MAX(0,L29-L31))</f>
        <v>0</v>
      </c>
      <c r="M32" s="32" t="n">
        <f aca="false">MIN(M18*Cases!$E$25,MAX(0,M29-M31))</f>
        <v>0</v>
      </c>
      <c r="N32" s="32" t="n">
        <f aca="false">MIN(N18*Cases!$E$25,MAX(0,N29-N31))</f>
        <v>0</v>
      </c>
      <c r="O32" s="32" t="n">
        <f aca="false">MIN(O18*Cases!$E$25,MAX(0,O29-O31))</f>
        <v>0</v>
      </c>
      <c r="P32" s="32" t="n">
        <f aca="false">MIN(P18*Cases!$E$25,MAX(0,P29-P31))</f>
        <v>0</v>
      </c>
      <c r="Q32" s="32" t="n">
        <f aca="false">MIN(Q18*Cases!$E$25,MAX(0,Q29-Q31))</f>
        <v>0</v>
      </c>
      <c r="R32" s="32" t="n">
        <f aca="false">MIN(R18*Cases!$E$25,MAX(0,R29-R31))</f>
        <v>0</v>
      </c>
      <c r="S32" s="32" t="n">
        <f aca="false">MIN(S18*Cases!$E$25,MAX(0,S29-S31))</f>
        <v>0</v>
      </c>
      <c r="T32" s="32" t="n">
        <f aca="false">MIN(T18*Cases!$E$25,MAX(0,T29-T31))</f>
        <v>0</v>
      </c>
      <c r="U32" s="32" t="n">
        <f aca="false">MIN(U18*Cases!$E$25,MAX(0,U29-U31))</f>
        <v>0</v>
      </c>
      <c r="V32" s="32" t="n">
        <f aca="false">MIN(V18*Cases!$E$25,MAX(0,V29-V31))</f>
        <v>0</v>
      </c>
      <c r="W32" s="32" t="n">
        <f aca="false">MIN(W18*Cases!$E$25,MAX(0,W29-W31))</f>
        <v>0</v>
      </c>
      <c r="X32" s="32" t="n">
        <f aca="false">MIN(X18*Cases!$E$25,MAX(0,X29-X31))</f>
        <v>0</v>
      </c>
      <c r="Y32" s="32" t="n">
        <f aca="false">MIN(Y18*Cases!$E$25,MAX(0,Y29-Y31))</f>
        <v>0</v>
      </c>
      <c r="Z32" s="32" t="n">
        <f aca="false">MIN(Z18*Cases!$E$25,MAX(0,Z29-Z31))</f>
        <v>0</v>
      </c>
      <c r="AA32" s="32" t="n">
        <f aca="false">MIN(AA18*Cases!$E$25,MAX(0,AA29-AA31))</f>
        <v>0</v>
      </c>
      <c r="AB32" s="32" t="n">
        <f aca="false">MIN(AB18*Cases!$E$25,MAX(0,AB29-AB31))</f>
        <v>0</v>
      </c>
      <c r="AC32" s="32" t="n">
        <f aca="false">MIN(AC18*Cases!$E$25,MAX(0,AC29-AC31))</f>
        <v>0</v>
      </c>
      <c r="AD32" s="32" t="n">
        <f aca="false">MIN(AD18*Cases!$E$25,MAX(0,AD29-AD31))</f>
        <v>0</v>
      </c>
      <c r="AE32" s="32" t="n">
        <f aca="false">MIN(AE18*Cases!$E$25,MAX(0,AE29-AE31))</f>
        <v>0</v>
      </c>
      <c r="AF32" s="32" t="n">
        <f aca="false">MIN(AF18*Cases!$E$25,MAX(0,AF29-AF31))</f>
        <v>0</v>
      </c>
      <c r="AG32" s="32" t="n">
        <f aca="false">MIN(AG18*Cases!$E$25,MAX(0,AG29-AG31))</f>
        <v>0</v>
      </c>
      <c r="AH32" s="32" t="n">
        <f aca="false">MIN(AH18*Cases!$E$25,MAX(0,AH29-AH31))</f>
        <v>0</v>
      </c>
      <c r="AI32" s="32" t="n">
        <f aca="false">MIN(AI18*Cases!$E$25,MAX(0,AI29-AI31))</f>
        <v>0</v>
      </c>
      <c r="AJ32" s="32" t="n">
        <f aca="false">MIN(AJ18*Cases!$E$25,MAX(0,AJ29-AJ31))</f>
        <v>0</v>
      </c>
      <c r="AK32" s="32" t="n">
        <f aca="false">MIN(AK18*Cases!$E$25,MAX(0,AK29-AK31))</f>
        <v>0</v>
      </c>
    </row>
    <row r="33" customFormat="false" ht="15" hidden="false" customHeight="true" outlineLevel="0" collapsed="false">
      <c r="A33" s="25" t="s">
        <v>266</v>
      </c>
      <c r="B33" s="32" t="n">
        <f aca="false">SUM(B28,B31:B32)</f>
        <v>0</v>
      </c>
      <c r="C33" s="32" t="n">
        <f aca="false">SUM(C28,C31:C32)</f>
        <v>0</v>
      </c>
      <c r="D33" s="32" t="n">
        <f aca="false">SUM(D28,D31:D32)</f>
        <v>0</v>
      </c>
      <c r="E33" s="32" t="n">
        <f aca="false">SUM(E28,E31:E32)</f>
        <v>0</v>
      </c>
      <c r="F33" s="32" t="n">
        <f aca="false">SUM(F28,F31:F32)</f>
        <v>0</v>
      </c>
      <c r="G33" s="32" t="n">
        <f aca="false">SUM(G28,G31:G32)</f>
        <v>0</v>
      </c>
      <c r="H33" s="32" t="n">
        <f aca="false">SUM(H28,H31:H32)</f>
        <v>0</v>
      </c>
      <c r="I33" s="32" t="n">
        <f aca="false">SUM(I28,I31:I32)</f>
        <v>0</v>
      </c>
      <c r="J33" s="32" t="n">
        <f aca="false">SUM(J28,J31:J32)</f>
        <v>0</v>
      </c>
      <c r="K33" s="32" t="n">
        <f aca="false">SUM(K28,K31:K32)</f>
        <v>0</v>
      </c>
      <c r="L33" s="32" t="n">
        <f aca="false">SUM(L28,L31:L32)</f>
        <v>0</v>
      </c>
      <c r="M33" s="32" t="n">
        <f aca="false">SUM(M28,M31:M32)</f>
        <v>0</v>
      </c>
      <c r="N33" s="32" t="n">
        <f aca="false">SUM(N28,N31:N32)</f>
        <v>0</v>
      </c>
      <c r="O33" s="32" t="n">
        <f aca="false">SUM(O28,O31:O32)</f>
        <v>0</v>
      </c>
      <c r="P33" s="32" t="n">
        <f aca="false">SUM(P28,P31:P32)</f>
        <v>0</v>
      </c>
      <c r="Q33" s="32" t="n">
        <f aca="false">SUM(Q28,Q31:Q32)</f>
        <v>0</v>
      </c>
      <c r="R33" s="32" t="n">
        <f aca="false">SUM(R28,R31:R32)</f>
        <v>0</v>
      </c>
      <c r="S33" s="32" t="n">
        <f aca="false">SUM(S28,S31:S32)</f>
        <v>0</v>
      </c>
      <c r="T33" s="32" t="n">
        <f aca="false">SUM(T28,T31:T32)</f>
        <v>0</v>
      </c>
      <c r="U33" s="32" t="n">
        <f aca="false">SUM(U28,U31:U32)</f>
        <v>0</v>
      </c>
      <c r="V33" s="32" t="n">
        <f aca="false">SUM(V28,V31:V32)</f>
        <v>0</v>
      </c>
      <c r="W33" s="32" t="n">
        <f aca="false">SUM(W28,W31:W32)</f>
        <v>0</v>
      </c>
      <c r="X33" s="32" t="n">
        <f aca="false">SUM(X28,X31:X32)</f>
        <v>0</v>
      </c>
      <c r="Y33" s="32" t="n">
        <f aca="false">SUM(Y28,Y31:Y32)</f>
        <v>0</v>
      </c>
      <c r="Z33" s="32" t="n">
        <f aca="false">SUM(Z28,Z31:Z32)</f>
        <v>0</v>
      </c>
      <c r="AA33" s="32" t="n">
        <f aca="false">SUM(AA28,AA31:AA32)</f>
        <v>0</v>
      </c>
      <c r="AB33" s="32" t="n">
        <f aca="false">SUM(AB28,AB31:AB32)</f>
        <v>0</v>
      </c>
      <c r="AC33" s="32" t="n">
        <f aca="false">SUM(AC28,AC31:AC32)</f>
        <v>0</v>
      </c>
      <c r="AD33" s="32" t="n">
        <f aca="false">SUM(AD28,AD31:AD32)</f>
        <v>0</v>
      </c>
      <c r="AE33" s="32" t="n">
        <f aca="false">SUM(AE28,AE31:AE32)</f>
        <v>0</v>
      </c>
      <c r="AF33" s="32" t="n">
        <f aca="false">SUM(AF28,AF31:AF32)</f>
        <v>0</v>
      </c>
      <c r="AG33" s="32" t="n">
        <f aca="false">SUM(AG28,AG31:AG32)</f>
        <v>0</v>
      </c>
      <c r="AH33" s="32" t="n">
        <f aca="false">SUM(AH28,AH31:AH32)</f>
        <v>0</v>
      </c>
      <c r="AI33" s="32" t="n">
        <f aca="false">SUM(AI28,AI31:AI32)</f>
        <v>0</v>
      </c>
      <c r="AJ33" s="32" t="n">
        <f aca="false">SUM(AJ28,AJ31:AJ32)</f>
        <v>0</v>
      </c>
      <c r="AK33" s="32" t="n">
        <f aca="false">SUM(AK28,AK31:AK32)</f>
        <v>0</v>
      </c>
    </row>
    <row r="34" customFormat="false" ht="15" hidden="false" customHeight="true" outlineLevel="0" collapsed="false">
      <c r="A34" s="25" t="s">
        <v>267</v>
      </c>
      <c r="B34" s="29" t="n">
        <f aca="false">IFERROR(B33/B27,0)</f>
        <v>0</v>
      </c>
      <c r="C34" s="29" t="n">
        <f aca="false">IFERROR(C33/C27,0)</f>
        <v>0</v>
      </c>
      <c r="D34" s="29" t="n">
        <f aca="false">IFERROR(D33/D27,0)</f>
        <v>0</v>
      </c>
      <c r="E34" s="29" t="n">
        <f aca="false">IFERROR(E33/E27,0)</f>
        <v>0</v>
      </c>
      <c r="F34" s="29" t="n">
        <f aca="false">IFERROR(F33/F27,0)</f>
        <v>0</v>
      </c>
      <c r="G34" s="29" t="n">
        <f aca="false">IFERROR(G33/G27,0)</f>
        <v>0</v>
      </c>
      <c r="H34" s="29" t="n">
        <f aca="false">IFERROR(H33/H27,0)</f>
        <v>0</v>
      </c>
      <c r="I34" s="29" t="n">
        <f aca="false">IFERROR(I33/I27,0)</f>
        <v>0</v>
      </c>
      <c r="J34" s="29" t="n">
        <f aca="false">IFERROR(J33/J27,0)</f>
        <v>0</v>
      </c>
      <c r="K34" s="29" t="n">
        <f aca="false">IFERROR(K33/K27,0)</f>
        <v>0</v>
      </c>
      <c r="L34" s="29" t="n">
        <f aca="false">IFERROR(L33/L27,0)</f>
        <v>0</v>
      </c>
      <c r="M34" s="29" t="n">
        <f aca="false">IFERROR(M33/M27,0)</f>
        <v>0</v>
      </c>
      <c r="N34" s="29" t="n">
        <f aca="false">IFERROR(N33/N27,0)</f>
        <v>0</v>
      </c>
      <c r="O34" s="29" t="n">
        <f aca="false">IFERROR(O33/O27,0)</f>
        <v>0</v>
      </c>
      <c r="P34" s="29" t="n">
        <f aca="false">IFERROR(P33/P27,0)</f>
        <v>0</v>
      </c>
      <c r="Q34" s="29" t="n">
        <f aca="false">IFERROR(Q33/Q27,0)</f>
        <v>0</v>
      </c>
      <c r="R34" s="29" t="n">
        <f aca="false">IFERROR(R33/R27,0)</f>
        <v>0</v>
      </c>
      <c r="S34" s="29" t="n">
        <f aca="false">IFERROR(S33/S27,0)</f>
        <v>0</v>
      </c>
      <c r="T34" s="29" t="n">
        <f aca="false">IFERROR(T33/T27,0)</f>
        <v>0</v>
      </c>
      <c r="U34" s="29" t="n">
        <f aca="false">IFERROR(U33/U27,0)</f>
        <v>0</v>
      </c>
      <c r="V34" s="29" t="n">
        <f aca="false">IFERROR(V33/V27,0)</f>
        <v>0</v>
      </c>
      <c r="W34" s="29" t="n">
        <f aca="false">IFERROR(W33/W27,0)</f>
        <v>0</v>
      </c>
      <c r="X34" s="29" t="n">
        <f aca="false">IFERROR(X33/X27,0)</f>
        <v>0</v>
      </c>
      <c r="Y34" s="29" t="n">
        <f aca="false">IFERROR(Y33/Y27,0)</f>
        <v>0</v>
      </c>
      <c r="Z34" s="29" t="n">
        <f aca="false">IFERROR(Z33/Z27,0)</f>
        <v>0</v>
      </c>
      <c r="AA34" s="29" t="n">
        <f aca="false">IFERROR(AA33/AA27,0)</f>
        <v>0</v>
      </c>
      <c r="AB34" s="29" t="n">
        <f aca="false">IFERROR(AB33/AB27,0)</f>
        <v>0</v>
      </c>
      <c r="AC34" s="29" t="n">
        <f aca="false">IFERROR(AC33/AC27,0)</f>
        <v>0</v>
      </c>
      <c r="AD34" s="29" t="n">
        <f aca="false">IFERROR(AD33/AD27,0)</f>
        <v>0</v>
      </c>
      <c r="AE34" s="29" t="n">
        <f aca="false">IFERROR(AE33/AE27,0)</f>
        <v>0</v>
      </c>
      <c r="AF34" s="29" t="n">
        <f aca="false">IFERROR(AF33/AF27,0)</f>
        <v>0</v>
      </c>
      <c r="AG34" s="29" t="n">
        <f aca="false">IFERROR(AG33/AG27,0)</f>
        <v>0</v>
      </c>
      <c r="AH34" s="29" t="n">
        <f aca="false">IFERROR(AH33/AH27,0)</f>
        <v>0</v>
      </c>
      <c r="AI34" s="29" t="n">
        <f aca="false">IFERROR(AI33/AI27,0)</f>
        <v>0</v>
      </c>
      <c r="AJ34" s="29" t="n">
        <f aca="false">IFERROR(AJ33/AJ27,0)</f>
        <v>0</v>
      </c>
      <c r="AK34" s="29" t="n">
        <f aca="false">IFERROR(AK33/AK27,0)</f>
        <v>0</v>
      </c>
    </row>
    <row r="35" customFormat="false" ht="15" hidden="false" customHeight="true" outlineLevel="0" collapsed="false">
      <c r="A35" s="25" t="s">
        <v>268</v>
      </c>
      <c r="B35" s="30" t="n">
        <f aca="false">B12+B11-B30</f>
        <v>0</v>
      </c>
      <c r="C35" s="30" t="n">
        <f aca="false">C12+C11-C30</f>
        <v>0</v>
      </c>
      <c r="D35" s="30" t="n">
        <f aca="false">D12+D11-D30</f>
        <v>0</v>
      </c>
      <c r="E35" s="30" t="n">
        <f aca="false">E12+E11-E30</f>
        <v>0</v>
      </c>
      <c r="F35" s="30" t="n">
        <f aca="false">F12+F11-F30</f>
        <v>0</v>
      </c>
      <c r="G35" s="30" t="n">
        <f aca="false">G12+G11-G30</f>
        <v>0</v>
      </c>
      <c r="H35" s="30" t="n">
        <f aca="false">H12+H11-H30</f>
        <v>0</v>
      </c>
      <c r="I35" s="30" t="n">
        <f aca="false">I12+I11-I30</f>
        <v>0</v>
      </c>
      <c r="J35" s="30" t="n">
        <f aca="false">J12+J11-J30</f>
        <v>0</v>
      </c>
      <c r="K35" s="30" t="n">
        <f aca="false">K12+K11-K30</f>
        <v>0</v>
      </c>
      <c r="L35" s="30" t="n">
        <f aca="false">L12+L11-L30</f>
        <v>0</v>
      </c>
      <c r="M35" s="30" t="n">
        <f aca="false">M12+M11-M30</f>
        <v>0</v>
      </c>
      <c r="N35" s="30" t="n">
        <f aca="false">N12+N11-N30</f>
        <v>0</v>
      </c>
      <c r="O35" s="30" t="n">
        <f aca="false">O12+O11-O30</f>
        <v>0</v>
      </c>
      <c r="P35" s="30" t="n">
        <f aca="false">P12+P11-P30</f>
        <v>0</v>
      </c>
      <c r="Q35" s="30" t="n">
        <f aca="false">Q12+Q11-Q30</f>
        <v>0</v>
      </c>
      <c r="R35" s="30" t="n">
        <f aca="false">R12+R11-R30</f>
        <v>0</v>
      </c>
      <c r="S35" s="30" t="n">
        <f aca="false">S12+S11-S30</f>
        <v>0</v>
      </c>
      <c r="T35" s="30" t="n">
        <f aca="false">T12+T11-T30</f>
        <v>0</v>
      </c>
      <c r="U35" s="30" t="n">
        <f aca="false">U12+U11-U30</f>
        <v>0</v>
      </c>
      <c r="V35" s="30" t="n">
        <f aca="false">V12+V11-V30</f>
        <v>0</v>
      </c>
      <c r="W35" s="30" t="n">
        <f aca="false">W12+W11-W30</f>
        <v>0</v>
      </c>
      <c r="X35" s="30" t="n">
        <f aca="false">X12+X11-X30</f>
        <v>0</v>
      </c>
      <c r="Y35" s="30" t="n">
        <f aca="false">Y12+Y11-Y30</f>
        <v>0</v>
      </c>
      <c r="Z35" s="30" t="n">
        <f aca="false">Z12+Z11-Z30</f>
        <v>0</v>
      </c>
      <c r="AA35" s="30" t="n">
        <f aca="false">AA12+AA11-AA30</f>
        <v>0</v>
      </c>
      <c r="AB35" s="30" t="n">
        <f aca="false">AB12+AB11-AB30</f>
        <v>0</v>
      </c>
      <c r="AC35" s="30" t="n">
        <f aca="false">AC12+AC11-AC30</f>
        <v>0</v>
      </c>
      <c r="AD35" s="30" t="n">
        <f aca="false">AD12+AD11-AD30</f>
        <v>0</v>
      </c>
      <c r="AE35" s="30" t="n">
        <f aca="false">AE12+AE11-AE30</f>
        <v>0</v>
      </c>
      <c r="AF35" s="30" t="n">
        <f aca="false">AF12+AF11-AF30</f>
        <v>0</v>
      </c>
      <c r="AG35" s="30" t="n">
        <f aca="false">AG12+AG11-AG30</f>
        <v>0</v>
      </c>
      <c r="AH35" s="30" t="n">
        <f aca="false">AH12+AH11-AH30</f>
        <v>0</v>
      </c>
      <c r="AI35" s="30" t="n">
        <f aca="false">AI12+AI11-AI30</f>
        <v>0</v>
      </c>
      <c r="AJ35" s="30" t="n">
        <f aca="false">AJ12+AJ11-AJ30</f>
        <v>0</v>
      </c>
      <c r="AK35" s="30" t="n">
        <f aca="false">AK12+AK11-AK30</f>
        <v>0</v>
      </c>
    </row>
    <row r="36" customFormat="false" ht="15" hidden="false" customHeight="true" outlineLevel="0" collapsed="false">
      <c r="A36" s="25" t="s">
        <v>269</v>
      </c>
      <c r="B36" s="30" t="n">
        <f aca="false">0+B30-B15</f>
        <v>0</v>
      </c>
      <c r="C36" s="30" t="n">
        <f aca="false">B36+C30-C15</f>
        <v>0</v>
      </c>
      <c r="D36" s="30" t="n">
        <f aca="false">C36+D30-D15</f>
        <v>0</v>
      </c>
      <c r="E36" s="30" t="n">
        <f aca="false">D36+E30-E15</f>
        <v>0</v>
      </c>
      <c r="F36" s="30" t="n">
        <f aca="false">E36+F30-F15</f>
        <v>0</v>
      </c>
      <c r="G36" s="30" t="n">
        <f aca="false">F36+G30-G15</f>
        <v>0</v>
      </c>
      <c r="H36" s="30" t="n">
        <f aca="false">G36+H30-H15</f>
        <v>0</v>
      </c>
      <c r="I36" s="30" t="n">
        <f aca="false">H36+I30-I15</f>
        <v>0</v>
      </c>
      <c r="J36" s="30" t="n">
        <f aca="false">I36+J30-J15</f>
        <v>0</v>
      </c>
      <c r="K36" s="30" t="n">
        <f aca="false">J36+K30-K15</f>
        <v>0</v>
      </c>
      <c r="L36" s="30" t="n">
        <f aca="false">K36+L30-L15</f>
        <v>0</v>
      </c>
      <c r="M36" s="30" t="n">
        <f aca="false">L36+M30-M15</f>
        <v>0</v>
      </c>
      <c r="N36" s="30" t="n">
        <f aca="false">M36+N30-N15</f>
        <v>0</v>
      </c>
      <c r="O36" s="30" t="n">
        <f aca="false">N36+O30-O15</f>
        <v>0</v>
      </c>
      <c r="P36" s="30" t="n">
        <f aca="false">O36+P30-P15</f>
        <v>0</v>
      </c>
      <c r="Q36" s="30" t="n">
        <f aca="false">P36+Q30-Q15</f>
        <v>0</v>
      </c>
      <c r="R36" s="30" t="n">
        <f aca="false">Q36+R30-R15</f>
        <v>0</v>
      </c>
      <c r="S36" s="30" t="n">
        <f aca="false">R36+S30-S15</f>
        <v>0</v>
      </c>
      <c r="T36" s="30" t="n">
        <f aca="false">S36+T30-T15</f>
        <v>0</v>
      </c>
      <c r="U36" s="30" t="n">
        <f aca="false">T36+U30-U15</f>
        <v>0</v>
      </c>
      <c r="V36" s="30" t="n">
        <f aca="false">U36+V30-V15</f>
        <v>0</v>
      </c>
      <c r="W36" s="30" t="n">
        <f aca="false">V36+W30-W15</f>
        <v>0</v>
      </c>
      <c r="X36" s="30" t="n">
        <f aca="false">W36+X30-X15</f>
        <v>0</v>
      </c>
      <c r="Y36" s="30" t="n">
        <f aca="false">X36+Y30-Y15</f>
        <v>0</v>
      </c>
      <c r="Z36" s="30" t="n">
        <f aca="false">Y36+Z30-Z15</f>
        <v>0</v>
      </c>
      <c r="AA36" s="30" t="n">
        <f aca="false">Z36+AA30-AA15</f>
        <v>0</v>
      </c>
      <c r="AB36" s="30" t="n">
        <f aca="false">AA36+AB30-AB15</f>
        <v>0</v>
      </c>
      <c r="AC36" s="30" t="n">
        <f aca="false">AB36+AC30-AC15</f>
        <v>0</v>
      </c>
      <c r="AD36" s="30" t="n">
        <f aca="false">AC36+AD30-AD15</f>
        <v>0</v>
      </c>
      <c r="AE36" s="30" t="n">
        <f aca="false">AD36+AE30-AE15</f>
        <v>0</v>
      </c>
      <c r="AF36" s="30" t="n">
        <f aca="false">AE36+AF30-AF15</f>
        <v>0</v>
      </c>
      <c r="AG36" s="30" t="n">
        <f aca="false">AF36+AG30-AG15</f>
        <v>0</v>
      </c>
      <c r="AH36" s="30" t="n">
        <f aca="false">AG36+AH30-AH15</f>
        <v>0</v>
      </c>
      <c r="AI36" s="30" t="n">
        <f aca="false">AH36+AI30-AI15</f>
        <v>0</v>
      </c>
      <c r="AJ36" s="30" t="n">
        <f aca="false">AI36+AJ30-AJ15</f>
        <v>0</v>
      </c>
      <c r="AK36" s="30" t="n">
        <f aca="false">AJ36+AK30-AK15</f>
        <v>0</v>
      </c>
    </row>
    <row r="37" customFormat="false" ht="15" hidden="false" customHeight="true" outlineLevel="0" collapsed="false">
      <c r="A37" s="25" t="s">
        <v>270</v>
      </c>
      <c r="B37" s="30" t="n">
        <f aca="false">Offers!$B$10*Cases!$E$17</f>
        <v>202.5</v>
      </c>
      <c r="C37" s="30" t="n">
        <f aca="false">Offers!$B$10*Cases!$E$17</f>
        <v>202.5</v>
      </c>
      <c r="D37" s="30" t="n">
        <f aca="false">Offers!$B$10*Cases!$E$17</f>
        <v>202.5</v>
      </c>
      <c r="E37" s="30" t="n">
        <f aca="false">Offers!$B$10*Cases!$E$17</f>
        <v>202.5</v>
      </c>
      <c r="F37" s="30" t="n">
        <f aca="false">Offers!$B$10*Cases!$E$17</f>
        <v>202.5</v>
      </c>
      <c r="G37" s="30" t="n">
        <f aca="false">Offers!$B$10*Cases!$E$17</f>
        <v>202.5</v>
      </c>
      <c r="H37" s="30" t="n">
        <f aca="false">Offers!$B$10*Cases!$E$17</f>
        <v>202.5</v>
      </c>
      <c r="I37" s="30" t="n">
        <f aca="false">Offers!$B$10*Cases!$E$17</f>
        <v>202.5</v>
      </c>
      <c r="J37" s="30" t="n">
        <f aca="false">Offers!$B$10*Cases!$E$17</f>
        <v>202.5</v>
      </c>
      <c r="K37" s="30" t="n">
        <f aca="false">Offers!$B$10*Cases!$E$17</f>
        <v>202.5</v>
      </c>
      <c r="L37" s="30" t="n">
        <f aca="false">Offers!$B$10*Cases!$E$17</f>
        <v>202.5</v>
      </c>
      <c r="M37" s="30" t="n">
        <f aca="false">Offers!$B$10*Cases!$E$17</f>
        <v>202.5</v>
      </c>
      <c r="N37" s="30" t="n">
        <f aca="false">Offers!$B$10*Cases!$E$17</f>
        <v>202.5</v>
      </c>
      <c r="O37" s="30" t="n">
        <f aca="false">Offers!$B$10*Cases!$E$17</f>
        <v>202.5</v>
      </c>
      <c r="P37" s="30" t="n">
        <f aca="false">Offers!$B$10*Cases!$E$17</f>
        <v>202.5</v>
      </c>
      <c r="Q37" s="30" t="n">
        <f aca="false">Offers!$B$10*Cases!$E$17</f>
        <v>202.5</v>
      </c>
      <c r="R37" s="30" t="n">
        <f aca="false">Offers!$B$10*Cases!$E$17</f>
        <v>202.5</v>
      </c>
      <c r="S37" s="30" t="n">
        <f aca="false">Offers!$B$10*Cases!$E$17</f>
        <v>202.5</v>
      </c>
      <c r="T37" s="30" t="n">
        <f aca="false">Offers!$B$10*Cases!$E$17</f>
        <v>202.5</v>
      </c>
      <c r="U37" s="30" t="n">
        <f aca="false">Offers!$B$10*Cases!$E$17</f>
        <v>202.5</v>
      </c>
      <c r="V37" s="30" t="n">
        <f aca="false">Offers!$B$10*Cases!$E$17</f>
        <v>202.5</v>
      </c>
      <c r="W37" s="30" t="n">
        <f aca="false">Offers!$B$10*Cases!$E$17</f>
        <v>202.5</v>
      </c>
      <c r="X37" s="30" t="n">
        <f aca="false">Offers!$B$10*Cases!$E$17</f>
        <v>202.5</v>
      </c>
      <c r="Y37" s="30" t="n">
        <f aca="false">Offers!$B$10*Cases!$E$17</f>
        <v>202.5</v>
      </c>
      <c r="Z37" s="30" t="n">
        <f aca="false">Offers!$B$10*Cases!$E$17</f>
        <v>202.5</v>
      </c>
      <c r="AA37" s="30" t="n">
        <f aca="false">Offers!$B$10*Cases!$E$17</f>
        <v>202.5</v>
      </c>
      <c r="AB37" s="30" t="n">
        <f aca="false">Offers!$B$10*Cases!$E$17</f>
        <v>202.5</v>
      </c>
      <c r="AC37" s="30" t="n">
        <f aca="false">Offers!$B$10*Cases!$E$17</f>
        <v>202.5</v>
      </c>
      <c r="AD37" s="30" t="n">
        <f aca="false">Offers!$B$10*Cases!$E$17</f>
        <v>202.5</v>
      </c>
      <c r="AE37" s="30" t="n">
        <f aca="false">Offers!$B$10*Cases!$E$17</f>
        <v>202.5</v>
      </c>
      <c r="AF37" s="30" t="n">
        <f aca="false">Offers!$B$10*Cases!$E$17</f>
        <v>202.5</v>
      </c>
      <c r="AG37" s="30" t="n">
        <f aca="false">Offers!$B$10*Cases!$E$17</f>
        <v>202.5</v>
      </c>
      <c r="AH37" s="30" t="n">
        <f aca="false">Offers!$B$10*Cases!$E$17</f>
        <v>202.5</v>
      </c>
      <c r="AI37" s="30" t="n">
        <f aca="false">Offers!$B$10*Cases!$E$17</f>
        <v>202.5</v>
      </c>
      <c r="AJ37" s="30" t="n">
        <f aca="false">Offers!$B$10*Cases!$E$17</f>
        <v>202.5</v>
      </c>
      <c r="AK37" s="30" t="n">
        <f aca="false">Offers!$B$10*Cases!$E$17</f>
        <v>202.5</v>
      </c>
    </row>
    <row r="38" customFormat="false" ht="15" hidden="false" customHeight="true" outlineLevel="0" collapsed="false">
      <c r="A38" s="25" t="s">
        <v>271</v>
      </c>
      <c r="B38" s="30" t="n">
        <f aca="false">Cases!$E$23*B37</f>
        <v>12150</v>
      </c>
      <c r="C38" s="30" t="n">
        <f aca="false">Cases!$E$23*C37</f>
        <v>12150</v>
      </c>
      <c r="D38" s="30" t="n">
        <f aca="false">Cases!$E$23*D37</f>
        <v>12150</v>
      </c>
      <c r="E38" s="30" t="n">
        <f aca="false">Cases!$E$23*E37</f>
        <v>12150</v>
      </c>
      <c r="F38" s="30" t="n">
        <f aca="false">Cases!$E$23*F37</f>
        <v>12150</v>
      </c>
      <c r="G38" s="30" t="n">
        <f aca="false">Cases!$E$23*G37</f>
        <v>12150</v>
      </c>
      <c r="H38" s="30" t="n">
        <f aca="false">Cases!$E$23*H37</f>
        <v>12150</v>
      </c>
      <c r="I38" s="30" t="n">
        <f aca="false">Cases!$E$23*I37</f>
        <v>12150</v>
      </c>
      <c r="J38" s="30" t="n">
        <f aca="false">Cases!$E$23*J37</f>
        <v>12150</v>
      </c>
      <c r="K38" s="30" t="n">
        <f aca="false">Cases!$E$23*K37</f>
        <v>12150</v>
      </c>
      <c r="L38" s="30" t="n">
        <f aca="false">Cases!$E$23*L37</f>
        <v>12150</v>
      </c>
      <c r="M38" s="30" t="n">
        <f aca="false">Cases!$E$23*M37</f>
        <v>12150</v>
      </c>
      <c r="N38" s="30" t="n">
        <f aca="false">Cases!$E$23*N37</f>
        <v>12150</v>
      </c>
      <c r="O38" s="30" t="n">
        <f aca="false">Cases!$E$23*O37</f>
        <v>12150</v>
      </c>
      <c r="P38" s="30" t="n">
        <f aca="false">Cases!$E$23*P37</f>
        <v>12150</v>
      </c>
      <c r="Q38" s="30" t="n">
        <f aca="false">Cases!$E$23*Q37</f>
        <v>12150</v>
      </c>
      <c r="R38" s="30" t="n">
        <f aca="false">Cases!$E$23*R37</f>
        <v>12150</v>
      </c>
      <c r="S38" s="30" t="n">
        <f aca="false">Cases!$E$23*S37</f>
        <v>12150</v>
      </c>
      <c r="T38" s="30" t="n">
        <f aca="false">Cases!$E$23*T37</f>
        <v>12150</v>
      </c>
      <c r="U38" s="30" t="n">
        <f aca="false">Cases!$E$23*U37</f>
        <v>12150</v>
      </c>
      <c r="V38" s="30" t="n">
        <f aca="false">Cases!$E$23*V37</f>
        <v>12150</v>
      </c>
      <c r="W38" s="30" t="n">
        <f aca="false">Cases!$E$23*W37</f>
        <v>12150</v>
      </c>
      <c r="X38" s="30" t="n">
        <f aca="false">Cases!$E$23*X37</f>
        <v>12150</v>
      </c>
      <c r="Y38" s="30" t="n">
        <f aca="false">Cases!$E$23*Y37</f>
        <v>12150</v>
      </c>
      <c r="Z38" s="30" t="n">
        <f aca="false">Cases!$E$23*Z37</f>
        <v>12150</v>
      </c>
      <c r="AA38" s="30" t="n">
        <f aca="false">Cases!$E$23*AA37</f>
        <v>12150</v>
      </c>
      <c r="AB38" s="30" t="n">
        <f aca="false">Cases!$E$23*AB37</f>
        <v>12150</v>
      </c>
      <c r="AC38" s="30" t="n">
        <f aca="false">Cases!$E$23*AC37</f>
        <v>12150</v>
      </c>
      <c r="AD38" s="30" t="n">
        <f aca="false">Cases!$E$23*AD37</f>
        <v>12150</v>
      </c>
      <c r="AE38" s="30" t="n">
        <f aca="false">Cases!$E$23*AE37</f>
        <v>12150</v>
      </c>
      <c r="AF38" s="30" t="n">
        <f aca="false">Cases!$E$23*AF37</f>
        <v>12150</v>
      </c>
      <c r="AG38" s="30" t="n">
        <f aca="false">Cases!$E$23*AG37</f>
        <v>12150</v>
      </c>
      <c r="AH38" s="30" t="n">
        <f aca="false">Cases!$E$23*AH37</f>
        <v>12150</v>
      </c>
      <c r="AI38" s="30" t="n">
        <f aca="false">Cases!$E$23*AI37</f>
        <v>12150</v>
      </c>
      <c r="AJ38" s="30" t="n">
        <f aca="false">Cases!$E$23*AJ37</f>
        <v>12150</v>
      </c>
      <c r="AK38" s="30" t="n">
        <f aca="false">Cases!$E$23*AK37</f>
        <v>12150</v>
      </c>
    </row>
    <row r="39" customFormat="false" ht="15" hidden="false" customHeight="true" outlineLevel="0" collapsed="false">
      <c r="A39" s="25" t="s">
        <v>272</v>
      </c>
      <c r="B39" s="30" t="n">
        <f aca="false">B18*B21</f>
        <v>0</v>
      </c>
      <c r="C39" s="30" t="n">
        <f aca="false">C18*C21</f>
        <v>0</v>
      </c>
      <c r="D39" s="30" t="n">
        <f aca="false">D18*D21</f>
        <v>0</v>
      </c>
      <c r="E39" s="30" t="n">
        <f aca="false">E18*E21</f>
        <v>0</v>
      </c>
      <c r="F39" s="30" t="n">
        <f aca="false">F18*F21</f>
        <v>0</v>
      </c>
      <c r="G39" s="30" t="n">
        <f aca="false">G18*G21</f>
        <v>0</v>
      </c>
      <c r="H39" s="30" t="n">
        <f aca="false">H18*H21</f>
        <v>0</v>
      </c>
      <c r="I39" s="30" t="n">
        <f aca="false">I18*I21</f>
        <v>0</v>
      </c>
      <c r="J39" s="30" t="n">
        <f aca="false">J18*J21</f>
        <v>0</v>
      </c>
      <c r="K39" s="30" t="n">
        <f aca="false">K18*K21</f>
        <v>0</v>
      </c>
      <c r="L39" s="30" t="n">
        <f aca="false">L18*L21</f>
        <v>0</v>
      </c>
      <c r="M39" s="30" t="n">
        <f aca="false">M18*M21</f>
        <v>0</v>
      </c>
      <c r="N39" s="30" t="n">
        <f aca="false">N18*N21</f>
        <v>0</v>
      </c>
      <c r="O39" s="30" t="n">
        <f aca="false">O18*O21</f>
        <v>0</v>
      </c>
      <c r="P39" s="30" t="n">
        <f aca="false">P18*P21</f>
        <v>0</v>
      </c>
      <c r="Q39" s="30" t="n">
        <f aca="false">Q18*Q21</f>
        <v>0</v>
      </c>
      <c r="R39" s="30" t="n">
        <f aca="false">R18*R21</f>
        <v>0</v>
      </c>
      <c r="S39" s="30" t="n">
        <f aca="false">S18*S21</f>
        <v>0</v>
      </c>
      <c r="T39" s="30" t="n">
        <f aca="false">T18*T21</f>
        <v>0</v>
      </c>
      <c r="U39" s="30" t="n">
        <f aca="false">U18*U21</f>
        <v>0</v>
      </c>
      <c r="V39" s="30" t="n">
        <f aca="false">V18*V21</f>
        <v>0</v>
      </c>
      <c r="W39" s="30" t="n">
        <f aca="false">W18*W21</f>
        <v>0</v>
      </c>
      <c r="X39" s="30" t="n">
        <f aca="false">X18*X21</f>
        <v>0</v>
      </c>
      <c r="Y39" s="30" t="n">
        <f aca="false">Y18*Y21</f>
        <v>0</v>
      </c>
      <c r="Z39" s="30" t="n">
        <f aca="false">Z18*Z21</f>
        <v>0</v>
      </c>
      <c r="AA39" s="30" t="n">
        <f aca="false">AA18*AA21</f>
        <v>0</v>
      </c>
      <c r="AB39" s="30" t="n">
        <f aca="false">AB18*AB21</f>
        <v>0</v>
      </c>
      <c r="AC39" s="30" t="n">
        <f aca="false">AC18*AC21</f>
        <v>0</v>
      </c>
      <c r="AD39" s="30" t="n">
        <f aca="false">AD18*AD21</f>
        <v>0</v>
      </c>
      <c r="AE39" s="30" t="n">
        <f aca="false">AE18*AE21</f>
        <v>0</v>
      </c>
      <c r="AF39" s="30" t="n">
        <f aca="false">AF18*AF21</f>
        <v>0</v>
      </c>
      <c r="AG39" s="30" t="n">
        <f aca="false">AG18*AG21</f>
        <v>0</v>
      </c>
      <c r="AH39" s="30" t="n">
        <f aca="false">AH18*AH21</f>
        <v>0</v>
      </c>
      <c r="AI39" s="30" t="n">
        <f aca="false">AI18*AI21</f>
        <v>0</v>
      </c>
      <c r="AJ39" s="30" t="n">
        <f aca="false">AJ18*AJ21</f>
        <v>0</v>
      </c>
      <c r="AK39" s="30" t="n">
        <f aca="false">AK18*AK21</f>
        <v>0</v>
      </c>
    </row>
    <row r="40" customFormat="false" ht="15" hidden="false" customHeight="true" outlineLevel="0" collapsed="false">
      <c r="A40" s="25" t="s">
        <v>273</v>
      </c>
      <c r="B40" s="30" t="n">
        <f aca="false">B18*B22</f>
        <v>0</v>
      </c>
      <c r="C40" s="30" t="n">
        <f aca="false">C18*C22</f>
        <v>0</v>
      </c>
      <c r="D40" s="30" t="n">
        <f aca="false">D18*D22</f>
        <v>0</v>
      </c>
      <c r="E40" s="30" t="n">
        <f aca="false">E18*E22</f>
        <v>0</v>
      </c>
      <c r="F40" s="30" t="n">
        <f aca="false">F18*F22</f>
        <v>0</v>
      </c>
      <c r="G40" s="30" t="n">
        <f aca="false">G18*G22</f>
        <v>0</v>
      </c>
      <c r="H40" s="30" t="n">
        <f aca="false">H18*H22</f>
        <v>0</v>
      </c>
      <c r="I40" s="30" t="n">
        <f aca="false">I18*I22</f>
        <v>0</v>
      </c>
      <c r="J40" s="30" t="n">
        <f aca="false">J18*J22</f>
        <v>0</v>
      </c>
      <c r="K40" s="30" t="n">
        <f aca="false">K18*K22</f>
        <v>0</v>
      </c>
      <c r="L40" s="30" t="n">
        <f aca="false">L18*L22</f>
        <v>0</v>
      </c>
      <c r="M40" s="30" t="n">
        <f aca="false">M18*M22</f>
        <v>0</v>
      </c>
      <c r="N40" s="30" t="n">
        <f aca="false">N18*N22</f>
        <v>0</v>
      </c>
      <c r="O40" s="30" t="n">
        <f aca="false">O18*O22</f>
        <v>0</v>
      </c>
      <c r="P40" s="30" t="n">
        <f aca="false">P18*P22</f>
        <v>0</v>
      </c>
      <c r="Q40" s="30" t="n">
        <f aca="false">Q18*Q22</f>
        <v>0</v>
      </c>
      <c r="R40" s="30" t="n">
        <f aca="false">R18*R22</f>
        <v>0</v>
      </c>
      <c r="S40" s="30" t="n">
        <f aca="false">S18*S22</f>
        <v>0</v>
      </c>
      <c r="T40" s="30" t="n">
        <f aca="false">T18*T22</f>
        <v>0</v>
      </c>
      <c r="U40" s="30" t="n">
        <f aca="false">U18*U22</f>
        <v>0</v>
      </c>
      <c r="V40" s="30" t="n">
        <f aca="false">V18*V22</f>
        <v>0</v>
      </c>
      <c r="W40" s="30" t="n">
        <f aca="false">W18*W22</f>
        <v>0</v>
      </c>
      <c r="X40" s="30" t="n">
        <f aca="false">X18*X22</f>
        <v>0</v>
      </c>
      <c r="Y40" s="30" t="n">
        <f aca="false">Y18*Y22</f>
        <v>0</v>
      </c>
      <c r="Z40" s="30" t="n">
        <f aca="false">Z18*Z22</f>
        <v>0</v>
      </c>
      <c r="AA40" s="30" t="n">
        <f aca="false">AA18*AA22</f>
        <v>0</v>
      </c>
      <c r="AB40" s="30" t="n">
        <f aca="false">AB18*AB22</f>
        <v>0</v>
      </c>
      <c r="AC40" s="30" t="n">
        <f aca="false">AC18*AC22</f>
        <v>0</v>
      </c>
      <c r="AD40" s="30" t="n">
        <f aca="false">AD18*AD22</f>
        <v>0</v>
      </c>
      <c r="AE40" s="30" t="n">
        <f aca="false">AE18*AE22</f>
        <v>0</v>
      </c>
      <c r="AF40" s="30" t="n">
        <f aca="false">AF18*AF22</f>
        <v>0</v>
      </c>
      <c r="AG40" s="30" t="n">
        <f aca="false">AG18*AG22</f>
        <v>0</v>
      </c>
      <c r="AH40" s="30" t="n">
        <f aca="false">AH18*AH22</f>
        <v>0</v>
      </c>
      <c r="AI40" s="30" t="n">
        <f aca="false">AI18*AI22</f>
        <v>0</v>
      </c>
      <c r="AJ40" s="30" t="n">
        <f aca="false">AJ18*AJ22</f>
        <v>0</v>
      </c>
      <c r="AK40" s="30" t="n">
        <f aca="false">AK18*AK22</f>
        <v>0</v>
      </c>
    </row>
    <row r="41" customFormat="false" ht="15" hidden="false" customHeight="true" outlineLevel="0" collapsed="false">
      <c r="A41" s="25" t="s">
        <v>274</v>
      </c>
      <c r="B41" s="30" t="n">
        <f aca="false">B15*B38</f>
        <v>0</v>
      </c>
      <c r="C41" s="30" t="n">
        <f aca="false">C15*C38</f>
        <v>0</v>
      </c>
      <c r="D41" s="30" t="n">
        <f aca="false">D15*D38</f>
        <v>0</v>
      </c>
      <c r="E41" s="30" t="n">
        <f aca="false">E15*E38</f>
        <v>0</v>
      </c>
      <c r="F41" s="30" t="n">
        <f aca="false">F15*F38</f>
        <v>0</v>
      </c>
      <c r="G41" s="30" t="n">
        <f aca="false">G15*G38</f>
        <v>0</v>
      </c>
      <c r="H41" s="30" t="n">
        <f aca="false">H15*H38</f>
        <v>0</v>
      </c>
      <c r="I41" s="30" t="n">
        <f aca="false">I15*I38</f>
        <v>0</v>
      </c>
      <c r="J41" s="30" t="n">
        <f aca="false">J15*J38</f>
        <v>0</v>
      </c>
      <c r="K41" s="30" t="n">
        <f aca="false">K15*K38</f>
        <v>0</v>
      </c>
      <c r="L41" s="30" t="n">
        <f aca="false">L15*L38</f>
        <v>0</v>
      </c>
      <c r="M41" s="30" t="n">
        <f aca="false">M15*M38</f>
        <v>0</v>
      </c>
      <c r="N41" s="30" t="n">
        <f aca="false">N15*N38</f>
        <v>0</v>
      </c>
      <c r="O41" s="30" t="n">
        <f aca="false">O15*O38</f>
        <v>0</v>
      </c>
      <c r="P41" s="30" t="n">
        <f aca="false">P15*P38</f>
        <v>0</v>
      </c>
      <c r="Q41" s="30" t="n">
        <f aca="false">Q15*Q38</f>
        <v>0</v>
      </c>
      <c r="R41" s="30" t="n">
        <f aca="false">R15*R38</f>
        <v>0</v>
      </c>
      <c r="S41" s="30" t="n">
        <f aca="false">S15*S38</f>
        <v>0</v>
      </c>
      <c r="T41" s="30" t="n">
        <f aca="false">T15*T38</f>
        <v>0</v>
      </c>
      <c r="U41" s="30" t="n">
        <f aca="false">U15*U38</f>
        <v>0</v>
      </c>
      <c r="V41" s="30" t="n">
        <f aca="false">V15*V38</f>
        <v>0</v>
      </c>
      <c r="W41" s="30" t="n">
        <f aca="false">W15*W38</f>
        <v>0</v>
      </c>
      <c r="X41" s="30" t="n">
        <f aca="false">X15*X38</f>
        <v>0</v>
      </c>
      <c r="Y41" s="30" t="n">
        <f aca="false">Y15*Y38</f>
        <v>0</v>
      </c>
      <c r="Z41" s="30" t="n">
        <f aca="false">Z15*Z38</f>
        <v>0</v>
      </c>
      <c r="AA41" s="30" t="n">
        <f aca="false">AA15*AA38</f>
        <v>0</v>
      </c>
      <c r="AB41" s="30" t="n">
        <f aca="false">AB15*AB38</f>
        <v>0</v>
      </c>
      <c r="AC41" s="30" t="n">
        <f aca="false">AC15*AC38</f>
        <v>0</v>
      </c>
      <c r="AD41" s="30" t="n">
        <f aca="false">AD15*AD38</f>
        <v>0</v>
      </c>
      <c r="AE41" s="30" t="n">
        <f aca="false">AE15*AE38</f>
        <v>0</v>
      </c>
      <c r="AF41" s="30" t="n">
        <f aca="false">AF15*AF38</f>
        <v>0</v>
      </c>
      <c r="AG41" s="30" t="n">
        <f aca="false">AG15*AG38</f>
        <v>0</v>
      </c>
      <c r="AH41" s="30" t="n">
        <f aca="false">AH15*AH38</f>
        <v>0</v>
      </c>
      <c r="AI41" s="30" t="n">
        <f aca="false">AI15*AI38</f>
        <v>0</v>
      </c>
      <c r="AJ41" s="30" t="n">
        <f aca="false">AJ15*AJ38</f>
        <v>0</v>
      </c>
      <c r="AK41" s="30" t="n">
        <f aca="false">AK15*AK38</f>
        <v>0</v>
      </c>
    </row>
    <row r="42" customFormat="false" ht="15" hidden="false" customHeight="true" outlineLevel="0" collapsed="false">
      <c r="A42" s="25" t="s">
        <v>275</v>
      </c>
      <c r="B42" s="30" t="n">
        <f aca="false">B32*B37</f>
        <v>0</v>
      </c>
      <c r="C42" s="30" t="n">
        <f aca="false">C32*C37</f>
        <v>0</v>
      </c>
      <c r="D42" s="30" t="n">
        <f aca="false">D32*D37</f>
        <v>0</v>
      </c>
      <c r="E42" s="30" t="n">
        <f aca="false">E32*E37</f>
        <v>0</v>
      </c>
      <c r="F42" s="30" t="n">
        <f aca="false">F32*F37</f>
        <v>0</v>
      </c>
      <c r="G42" s="30" t="n">
        <f aca="false">G32*G37</f>
        <v>0</v>
      </c>
      <c r="H42" s="30" t="n">
        <f aca="false">H32*H37</f>
        <v>0</v>
      </c>
      <c r="I42" s="30" t="n">
        <f aca="false">I32*I37</f>
        <v>0</v>
      </c>
      <c r="J42" s="30" t="n">
        <f aca="false">J32*J37</f>
        <v>0</v>
      </c>
      <c r="K42" s="30" t="n">
        <f aca="false">K32*K37</f>
        <v>0</v>
      </c>
      <c r="L42" s="30" t="n">
        <f aca="false">L32*L37</f>
        <v>0</v>
      </c>
      <c r="M42" s="30" t="n">
        <f aca="false">M32*M37</f>
        <v>0</v>
      </c>
      <c r="N42" s="30" t="n">
        <f aca="false">N32*N37</f>
        <v>0</v>
      </c>
      <c r="O42" s="30" t="n">
        <f aca="false">O32*O37</f>
        <v>0</v>
      </c>
      <c r="P42" s="30" t="n">
        <f aca="false">P32*P37</f>
        <v>0</v>
      </c>
      <c r="Q42" s="30" t="n">
        <f aca="false">Q32*Q37</f>
        <v>0</v>
      </c>
      <c r="R42" s="30" t="n">
        <f aca="false">R32*R37</f>
        <v>0</v>
      </c>
      <c r="S42" s="30" t="n">
        <f aca="false">S32*S37</f>
        <v>0</v>
      </c>
      <c r="T42" s="30" t="n">
        <f aca="false">T32*T37</f>
        <v>0</v>
      </c>
      <c r="U42" s="30" t="n">
        <f aca="false">U32*U37</f>
        <v>0</v>
      </c>
      <c r="V42" s="30" t="n">
        <f aca="false">V32*V37</f>
        <v>0</v>
      </c>
      <c r="W42" s="30" t="n">
        <f aca="false">W32*W37</f>
        <v>0</v>
      </c>
      <c r="X42" s="30" t="n">
        <f aca="false">X32*X37</f>
        <v>0</v>
      </c>
      <c r="Y42" s="30" t="n">
        <f aca="false">Y32*Y37</f>
        <v>0</v>
      </c>
      <c r="Z42" s="30" t="n">
        <f aca="false">Z32*Z37</f>
        <v>0</v>
      </c>
      <c r="AA42" s="30" t="n">
        <f aca="false">AA32*AA37</f>
        <v>0</v>
      </c>
      <c r="AB42" s="30" t="n">
        <f aca="false">AB32*AB37</f>
        <v>0</v>
      </c>
      <c r="AC42" s="30" t="n">
        <f aca="false">AC32*AC37</f>
        <v>0</v>
      </c>
      <c r="AD42" s="30" t="n">
        <f aca="false">AD32*AD37</f>
        <v>0</v>
      </c>
      <c r="AE42" s="30" t="n">
        <f aca="false">AE32*AE37</f>
        <v>0</v>
      </c>
      <c r="AF42" s="30" t="n">
        <f aca="false">AF32*AF37</f>
        <v>0</v>
      </c>
      <c r="AG42" s="30" t="n">
        <f aca="false">AG32*AG37</f>
        <v>0</v>
      </c>
      <c r="AH42" s="30" t="n">
        <f aca="false">AH32*AH37</f>
        <v>0</v>
      </c>
      <c r="AI42" s="30" t="n">
        <f aca="false">AI32*AI37</f>
        <v>0</v>
      </c>
      <c r="AJ42" s="30" t="n">
        <f aca="false">AJ32*AJ37</f>
        <v>0</v>
      </c>
      <c r="AK42" s="30" t="n">
        <f aca="false">AK32*AK37</f>
        <v>0</v>
      </c>
    </row>
    <row r="43" customFormat="false" ht="15" hidden="false" customHeight="true" outlineLevel="0" collapsed="false">
      <c r="A43" s="23" t="s">
        <v>276</v>
      </c>
      <c r="B43" s="31" t="n">
        <f aca="false">SUM(B39:B42)</f>
        <v>0</v>
      </c>
      <c r="C43" s="31" t="n">
        <f aca="false">SUM(C39:C42)</f>
        <v>0</v>
      </c>
      <c r="D43" s="31" t="n">
        <f aca="false">SUM(D39:D42)</f>
        <v>0</v>
      </c>
      <c r="E43" s="31" t="n">
        <f aca="false">SUM(E39:E42)</f>
        <v>0</v>
      </c>
      <c r="F43" s="31" t="n">
        <f aca="false">SUM(F39:F42)</f>
        <v>0</v>
      </c>
      <c r="G43" s="31" t="n">
        <f aca="false">SUM(G39:G42)</f>
        <v>0</v>
      </c>
      <c r="H43" s="31" t="n">
        <f aca="false">SUM(H39:H42)</f>
        <v>0</v>
      </c>
      <c r="I43" s="31" t="n">
        <f aca="false">SUM(I39:I42)</f>
        <v>0</v>
      </c>
      <c r="J43" s="31" t="n">
        <f aca="false">SUM(J39:J42)</f>
        <v>0</v>
      </c>
      <c r="K43" s="31" t="n">
        <f aca="false">SUM(K39:K42)</f>
        <v>0</v>
      </c>
      <c r="L43" s="31" t="n">
        <f aca="false">SUM(L39:L42)</f>
        <v>0</v>
      </c>
      <c r="M43" s="31" t="n">
        <f aca="false">SUM(M39:M42)</f>
        <v>0</v>
      </c>
      <c r="N43" s="31" t="n">
        <f aca="false">SUM(N39:N42)</f>
        <v>0</v>
      </c>
      <c r="O43" s="31" t="n">
        <f aca="false">SUM(O39:O42)</f>
        <v>0</v>
      </c>
      <c r="P43" s="31" t="n">
        <f aca="false">SUM(P39:P42)</f>
        <v>0</v>
      </c>
      <c r="Q43" s="31" t="n">
        <f aca="false">SUM(Q39:Q42)</f>
        <v>0</v>
      </c>
      <c r="R43" s="31" t="n">
        <f aca="false">SUM(R39:R42)</f>
        <v>0</v>
      </c>
      <c r="S43" s="31" t="n">
        <f aca="false">SUM(S39:S42)</f>
        <v>0</v>
      </c>
      <c r="T43" s="31" t="n">
        <f aca="false">SUM(T39:T42)</f>
        <v>0</v>
      </c>
      <c r="U43" s="31" t="n">
        <f aca="false">SUM(U39:U42)</f>
        <v>0</v>
      </c>
      <c r="V43" s="31" t="n">
        <f aca="false">SUM(V39:V42)</f>
        <v>0</v>
      </c>
      <c r="W43" s="31" t="n">
        <f aca="false">SUM(W39:W42)</f>
        <v>0</v>
      </c>
      <c r="X43" s="31" t="n">
        <f aca="false">SUM(X39:X42)</f>
        <v>0</v>
      </c>
      <c r="Y43" s="31" t="n">
        <f aca="false">SUM(Y39:Y42)</f>
        <v>0</v>
      </c>
      <c r="Z43" s="31" t="n">
        <f aca="false">SUM(Z39:Z42)</f>
        <v>0</v>
      </c>
      <c r="AA43" s="31" t="n">
        <f aca="false">SUM(AA39:AA42)</f>
        <v>0</v>
      </c>
      <c r="AB43" s="31" t="n">
        <f aca="false">SUM(AB39:AB42)</f>
        <v>0</v>
      </c>
      <c r="AC43" s="31" t="n">
        <f aca="false">SUM(AC39:AC42)</f>
        <v>0</v>
      </c>
      <c r="AD43" s="31" t="n">
        <f aca="false">SUM(AD39:AD42)</f>
        <v>0</v>
      </c>
      <c r="AE43" s="31" t="n">
        <f aca="false">SUM(AE39:AE42)</f>
        <v>0</v>
      </c>
      <c r="AF43" s="31" t="n">
        <f aca="false">SUM(AF39:AF42)</f>
        <v>0</v>
      </c>
      <c r="AG43" s="31" t="n">
        <f aca="false">SUM(AG39:AG42)</f>
        <v>0</v>
      </c>
      <c r="AH43" s="31" t="n">
        <f aca="false">SUM(AH39:AH42)</f>
        <v>0</v>
      </c>
      <c r="AI43" s="31" t="n">
        <f aca="false">SUM(AI39:AI42)</f>
        <v>0</v>
      </c>
      <c r="AJ43" s="31" t="n">
        <f aca="false">SUM(AJ39:AJ42)</f>
        <v>0</v>
      </c>
      <c r="AK43" s="31" t="n">
        <f aca="false">SUM(AK39:AK42)</f>
        <v>0</v>
      </c>
    </row>
    <row r="44" customFormat="false" ht="15" hidden="false" customHeight="true" outlineLevel="0" collapsed="false">
      <c r="A44" s="25" t="s">
        <v>277</v>
      </c>
      <c r="B44" s="30" t="n">
        <f aca="false">B17*SUM(B21:B22)</f>
        <v>0</v>
      </c>
      <c r="C44" s="30" t="n">
        <f aca="false">C17*SUM(C21:C22)</f>
        <v>0</v>
      </c>
      <c r="D44" s="30" t="n">
        <f aca="false">D17*SUM(D21:D22)</f>
        <v>0</v>
      </c>
      <c r="E44" s="30" t="n">
        <f aca="false">E17*SUM(E21:E22)</f>
        <v>0</v>
      </c>
      <c r="F44" s="30" t="n">
        <f aca="false">F17*SUM(F21:F22)</f>
        <v>0</v>
      </c>
      <c r="G44" s="30" t="n">
        <f aca="false">G17*SUM(G21:G22)</f>
        <v>0</v>
      </c>
      <c r="H44" s="30" t="n">
        <f aca="false">H17*SUM(H21:H22)</f>
        <v>0</v>
      </c>
      <c r="I44" s="30" t="n">
        <f aca="false">I17*SUM(I21:I22)</f>
        <v>0</v>
      </c>
      <c r="J44" s="30" t="n">
        <f aca="false">J17*SUM(J21:J22)</f>
        <v>0</v>
      </c>
      <c r="K44" s="30" t="n">
        <f aca="false">K17*SUM(K21:K22)</f>
        <v>0</v>
      </c>
      <c r="L44" s="30" t="n">
        <f aca="false">L17*SUM(L21:L22)</f>
        <v>0</v>
      </c>
      <c r="M44" s="30" t="n">
        <f aca="false">M17*SUM(M21:M22)</f>
        <v>0</v>
      </c>
      <c r="N44" s="30" t="n">
        <f aca="false">N17*SUM(N21:N22)</f>
        <v>0</v>
      </c>
      <c r="O44" s="30" t="n">
        <f aca="false">O17*SUM(O21:O22)</f>
        <v>0</v>
      </c>
      <c r="P44" s="30" t="n">
        <f aca="false">P17*SUM(P21:P22)</f>
        <v>0</v>
      </c>
      <c r="Q44" s="30" t="n">
        <f aca="false">Q17*SUM(Q21:Q22)</f>
        <v>0</v>
      </c>
      <c r="R44" s="30" t="n">
        <f aca="false">R17*SUM(R21:R22)</f>
        <v>0</v>
      </c>
      <c r="S44" s="30" t="n">
        <f aca="false">S17*SUM(S21:S22)</f>
        <v>0</v>
      </c>
      <c r="T44" s="30" t="n">
        <f aca="false">T17*SUM(T21:T22)</f>
        <v>0</v>
      </c>
      <c r="U44" s="30" t="n">
        <f aca="false">U17*SUM(U21:U22)</f>
        <v>0</v>
      </c>
      <c r="V44" s="30" t="n">
        <f aca="false">V17*SUM(V21:V22)</f>
        <v>0</v>
      </c>
      <c r="W44" s="30" t="n">
        <f aca="false">W17*SUM(W21:W22)</f>
        <v>0</v>
      </c>
      <c r="X44" s="30" t="n">
        <f aca="false">X17*SUM(X21:X22)</f>
        <v>0</v>
      </c>
      <c r="Y44" s="30" t="n">
        <f aca="false">Y17*SUM(Y21:Y22)</f>
        <v>0</v>
      </c>
      <c r="Z44" s="30" t="n">
        <f aca="false">Z17*SUM(Z21:Z22)</f>
        <v>0</v>
      </c>
      <c r="AA44" s="30" t="n">
        <f aca="false">AA17*SUM(AA21:AA22)</f>
        <v>0</v>
      </c>
      <c r="AB44" s="30" t="n">
        <f aca="false">AB17*SUM(AB21:AB22)</f>
        <v>0</v>
      </c>
      <c r="AC44" s="30" t="n">
        <f aca="false">AC17*SUM(AC21:AC22)</f>
        <v>0</v>
      </c>
      <c r="AD44" s="30" t="n">
        <f aca="false">AD17*SUM(AD21:AD22)</f>
        <v>0</v>
      </c>
      <c r="AE44" s="30" t="n">
        <f aca="false">AE17*SUM(AE21:AE22)</f>
        <v>0</v>
      </c>
      <c r="AF44" s="30" t="n">
        <f aca="false">AF17*SUM(AF21:AF22)</f>
        <v>0</v>
      </c>
      <c r="AG44" s="30" t="n">
        <f aca="false">AG17*SUM(AG21:AG22)</f>
        <v>0</v>
      </c>
      <c r="AH44" s="30" t="n">
        <f aca="false">AH17*SUM(AH21:AH22)</f>
        <v>0</v>
      </c>
      <c r="AI44" s="30" t="n">
        <f aca="false">AI17*SUM(AI21:AI22)</f>
        <v>0</v>
      </c>
      <c r="AJ44" s="30" t="n">
        <f aca="false">AJ17*SUM(AJ21:AJ22)</f>
        <v>0</v>
      </c>
      <c r="AK44" s="30" t="n">
        <f aca="false">AK17*SUM(AK21:AK22)</f>
        <v>0</v>
      </c>
    </row>
    <row r="45" customFormat="false" ht="15" hidden="false" customHeight="true" outlineLevel="0" collapsed="false">
      <c r="A45" s="25" t="s">
        <v>278</v>
      </c>
      <c r="B45" s="30" t="n">
        <f aca="false">B18*(Inputs!$B$29+(Cases!$E$19+Cases!$E$20)*Inputs!$B$30 )*Cases!$E$29</f>
        <v>0</v>
      </c>
      <c r="C45" s="30" t="n">
        <f aca="false">C18*(Inputs!$B$29+(Cases!$E$19+Cases!$E$20)*Inputs!$B$30 )*Cases!$E$29</f>
        <v>0</v>
      </c>
      <c r="D45" s="30" t="n">
        <f aca="false">D18*(Inputs!$B$29+(Cases!$E$19+Cases!$E$20)*Inputs!$B$30 )*Cases!$E$29</f>
        <v>0</v>
      </c>
      <c r="E45" s="30" t="n">
        <f aca="false">E18*(Inputs!$B$29+(Cases!$E$19+Cases!$E$20)*Inputs!$B$30 )*Cases!$E$29</f>
        <v>0</v>
      </c>
      <c r="F45" s="30" t="n">
        <f aca="false">F18*(Inputs!$B$29+(Cases!$E$19+Cases!$E$20)*Inputs!$B$30 )*Cases!$E$29</f>
        <v>0</v>
      </c>
      <c r="G45" s="30" t="n">
        <f aca="false">G18*(Inputs!$B$29+(Cases!$E$19+Cases!$E$20)*Inputs!$B$30 )*Cases!$E$29</f>
        <v>0</v>
      </c>
      <c r="H45" s="30" t="n">
        <f aca="false">H18*(Inputs!$B$29+(Cases!$E$19+Cases!$E$20)*Inputs!$B$30 )*Cases!$E$29</f>
        <v>0</v>
      </c>
      <c r="I45" s="30" t="n">
        <f aca="false">I18*(Inputs!$B$29+(Cases!$E$19+Cases!$E$20)*Inputs!$B$30 )*Cases!$E$29</f>
        <v>0</v>
      </c>
      <c r="J45" s="30" t="n">
        <f aca="false">J18*(Inputs!$B$29+(Cases!$E$19+Cases!$E$20)*Inputs!$B$30 )*Cases!$E$29</f>
        <v>0</v>
      </c>
      <c r="K45" s="30" t="n">
        <f aca="false">K18*(Inputs!$B$29+(Cases!$E$19+Cases!$E$20)*Inputs!$B$30 )*Cases!$E$29</f>
        <v>0</v>
      </c>
      <c r="L45" s="30" t="n">
        <f aca="false">L18*(Inputs!$B$29+(Cases!$E$19+Cases!$E$20)*Inputs!$B$30 )*Cases!$E$29</f>
        <v>0</v>
      </c>
      <c r="M45" s="30" t="n">
        <f aca="false">M18*(Inputs!$B$29+(Cases!$E$19+Cases!$E$20)*Inputs!$B$30 )*Cases!$E$29</f>
        <v>0</v>
      </c>
      <c r="N45" s="30" t="n">
        <f aca="false">N18*(Inputs!$B$29+(Cases!$E$19+Cases!$E$20)*Inputs!$B$30 )*Cases!$E$29</f>
        <v>0</v>
      </c>
      <c r="O45" s="30" t="n">
        <f aca="false">O18*(Inputs!$B$29+(Cases!$E$19+Cases!$E$20)*Inputs!$B$30 )*Cases!$E$29</f>
        <v>0</v>
      </c>
      <c r="P45" s="30" t="n">
        <f aca="false">P18*(Inputs!$B$29+(Cases!$E$19+Cases!$E$20)*Inputs!$B$30 )*Cases!$E$29</f>
        <v>0</v>
      </c>
      <c r="Q45" s="30" t="n">
        <f aca="false">Q18*(Inputs!$B$29+(Cases!$E$19+Cases!$E$20)*Inputs!$B$30 )*Cases!$E$29</f>
        <v>0</v>
      </c>
      <c r="R45" s="30" t="n">
        <f aca="false">R18*(Inputs!$B$29+(Cases!$E$19+Cases!$E$20)*Inputs!$B$30 )*Cases!$E$29</f>
        <v>0</v>
      </c>
      <c r="S45" s="30" t="n">
        <f aca="false">S18*(Inputs!$B$29+(Cases!$E$19+Cases!$E$20)*Inputs!$B$30 )*Cases!$E$29</f>
        <v>0</v>
      </c>
      <c r="T45" s="30" t="n">
        <f aca="false">T18*(Inputs!$B$29+(Cases!$E$19+Cases!$E$20)*Inputs!$B$30 )*Cases!$E$29</f>
        <v>0</v>
      </c>
      <c r="U45" s="30" t="n">
        <f aca="false">U18*(Inputs!$B$29+(Cases!$E$19+Cases!$E$20)*Inputs!$B$30 )*Cases!$E$29</f>
        <v>0</v>
      </c>
      <c r="V45" s="30" t="n">
        <f aca="false">V18*(Inputs!$B$29+(Cases!$E$19+Cases!$E$20)*Inputs!$B$30 )*Cases!$E$29</f>
        <v>0</v>
      </c>
      <c r="W45" s="30" t="n">
        <f aca="false">W18*(Inputs!$B$29+(Cases!$E$19+Cases!$E$20)*Inputs!$B$30 )*Cases!$E$29</f>
        <v>0</v>
      </c>
      <c r="X45" s="30" t="n">
        <f aca="false">X18*(Inputs!$B$29+(Cases!$E$19+Cases!$E$20)*Inputs!$B$30 )*Cases!$E$29</f>
        <v>0</v>
      </c>
      <c r="Y45" s="30" t="n">
        <f aca="false">Y18*(Inputs!$B$29+(Cases!$E$19+Cases!$E$20)*Inputs!$B$30 )*Cases!$E$29</f>
        <v>0</v>
      </c>
      <c r="Z45" s="30" t="n">
        <f aca="false">Z18*(Inputs!$B$29+(Cases!$E$19+Cases!$E$20)*Inputs!$B$30 )*Cases!$E$29</f>
        <v>0</v>
      </c>
      <c r="AA45" s="30" t="n">
        <f aca="false">AA18*(Inputs!$B$29+(Cases!$E$19+Cases!$E$20)*Inputs!$B$30 )*Cases!$E$29</f>
        <v>0</v>
      </c>
      <c r="AB45" s="30" t="n">
        <f aca="false">AB18*(Inputs!$B$29+(Cases!$E$19+Cases!$E$20)*Inputs!$B$30 )*Cases!$E$29</f>
        <v>0</v>
      </c>
      <c r="AC45" s="30" t="n">
        <f aca="false">AC18*(Inputs!$B$29+(Cases!$E$19+Cases!$E$20)*Inputs!$B$30 )*Cases!$E$29</f>
        <v>0</v>
      </c>
      <c r="AD45" s="30" t="n">
        <f aca="false">AD18*(Inputs!$B$29+(Cases!$E$19+Cases!$E$20)*Inputs!$B$30 )*Cases!$E$29</f>
        <v>0</v>
      </c>
      <c r="AE45" s="30" t="n">
        <f aca="false">AE18*(Inputs!$B$29+(Cases!$E$19+Cases!$E$20)*Inputs!$B$30 )*Cases!$E$29</f>
        <v>0</v>
      </c>
      <c r="AF45" s="30" t="n">
        <f aca="false">AF18*(Inputs!$B$29+(Cases!$E$19+Cases!$E$20)*Inputs!$B$30 )*Cases!$E$29</f>
        <v>0</v>
      </c>
      <c r="AG45" s="30" t="n">
        <f aca="false">AG18*(Inputs!$B$29+(Cases!$E$19+Cases!$E$20)*Inputs!$B$30 )*Cases!$E$29</f>
        <v>0</v>
      </c>
      <c r="AH45" s="30" t="n">
        <f aca="false">AH18*(Inputs!$B$29+(Cases!$E$19+Cases!$E$20)*Inputs!$B$30 )*Cases!$E$29</f>
        <v>0</v>
      </c>
      <c r="AI45" s="30" t="n">
        <f aca="false">AI18*(Inputs!$B$29+(Cases!$E$19+Cases!$E$20)*Inputs!$B$30 )*Cases!$E$29</f>
        <v>0</v>
      </c>
      <c r="AJ45" s="30" t="n">
        <f aca="false">AJ18*(Inputs!$B$29+(Cases!$E$19+Cases!$E$20)*Inputs!$B$30 )*Cases!$E$29</f>
        <v>0</v>
      </c>
      <c r="AK45" s="30" t="n">
        <f aca="false">AK18*(Inputs!$B$29+(Cases!$E$19+Cases!$E$20)*Inputs!$B$30 )*Cases!$E$29</f>
        <v>0</v>
      </c>
    </row>
    <row r="46" customFormat="false" ht="15" hidden="false" customHeight="true" outlineLevel="0" collapsed="false">
      <c r="A46" s="25" t="s">
        <v>279</v>
      </c>
      <c r="B46" s="30" t="n">
        <f aca="false">Staffing!$E$14*Cases!$E$31</f>
        <v>16400</v>
      </c>
      <c r="C46" s="30" t="n">
        <f aca="false">Staffing!$E$14*Cases!$E$31</f>
        <v>16400</v>
      </c>
      <c r="D46" s="30" t="n">
        <f aca="false">Staffing!$E$14*Cases!$E$31</f>
        <v>16400</v>
      </c>
      <c r="E46" s="30" t="n">
        <f aca="false">Staffing!$E$14*Cases!$E$31</f>
        <v>16400</v>
      </c>
      <c r="F46" s="30" t="n">
        <f aca="false">Staffing!$E$14*Cases!$E$31</f>
        <v>16400</v>
      </c>
      <c r="G46" s="30" t="n">
        <f aca="false">Staffing!$E$14*Cases!$E$31</f>
        <v>16400</v>
      </c>
      <c r="H46" s="30" t="n">
        <f aca="false">Staffing!$E$14*Cases!$E$31</f>
        <v>16400</v>
      </c>
      <c r="I46" s="30" t="n">
        <f aca="false">Staffing!$E$14*Cases!$E$31</f>
        <v>16400</v>
      </c>
      <c r="J46" s="30" t="n">
        <f aca="false">Staffing!$E$14*Cases!$E$31</f>
        <v>16400</v>
      </c>
      <c r="K46" s="30" t="n">
        <f aca="false">Staffing!$E$14*Cases!$E$31</f>
        <v>16400</v>
      </c>
      <c r="L46" s="30" t="n">
        <f aca="false">Staffing!$E$14*Cases!$E$31</f>
        <v>16400</v>
      </c>
      <c r="M46" s="30" t="n">
        <f aca="false">Staffing!$E$14*Cases!$E$31</f>
        <v>16400</v>
      </c>
      <c r="N46" s="30" t="n">
        <f aca="false">Staffing!$E$14*Cases!$E$31</f>
        <v>16400</v>
      </c>
      <c r="O46" s="30" t="n">
        <f aca="false">Staffing!$E$14*Cases!$E$31</f>
        <v>16400</v>
      </c>
      <c r="P46" s="30" t="n">
        <f aca="false">Staffing!$E$14*Cases!$E$31</f>
        <v>16400</v>
      </c>
      <c r="Q46" s="30" t="n">
        <f aca="false">Staffing!$E$14*Cases!$E$31</f>
        <v>16400</v>
      </c>
      <c r="R46" s="30" t="n">
        <f aca="false">Staffing!$E$14*Cases!$E$31</f>
        <v>16400</v>
      </c>
      <c r="S46" s="30" t="n">
        <f aca="false">Staffing!$E$14*Cases!$E$31</f>
        <v>16400</v>
      </c>
      <c r="T46" s="30" t="n">
        <f aca="false">Staffing!$E$14*Cases!$E$31</f>
        <v>16400</v>
      </c>
      <c r="U46" s="30" t="n">
        <f aca="false">Staffing!$E$14*Cases!$E$31</f>
        <v>16400</v>
      </c>
      <c r="V46" s="30" t="n">
        <f aca="false">Staffing!$E$14*Cases!$E$31</f>
        <v>16400</v>
      </c>
      <c r="W46" s="30" t="n">
        <f aca="false">Staffing!$E$14*Cases!$E$31</f>
        <v>16400</v>
      </c>
      <c r="X46" s="30" t="n">
        <f aca="false">Staffing!$E$14*Cases!$E$31</f>
        <v>16400</v>
      </c>
      <c r="Y46" s="30" t="n">
        <f aca="false">Staffing!$E$14*Cases!$E$31</f>
        <v>16400</v>
      </c>
      <c r="Z46" s="30" t="n">
        <f aca="false">Staffing!$E$14*Cases!$E$31</f>
        <v>16400</v>
      </c>
      <c r="AA46" s="30" t="n">
        <f aca="false">Staffing!$E$14*Cases!$E$31</f>
        <v>16400</v>
      </c>
      <c r="AB46" s="30" t="n">
        <f aca="false">Staffing!$E$14*Cases!$E$31</f>
        <v>16400</v>
      </c>
      <c r="AC46" s="30" t="n">
        <f aca="false">Staffing!$E$14*Cases!$E$31</f>
        <v>16400</v>
      </c>
      <c r="AD46" s="30" t="n">
        <f aca="false">Staffing!$E$14*Cases!$E$31</f>
        <v>16400</v>
      </c>
      <c r="AE46" s="30" t="n">
        <f aca="false">Staffing!$E$14*Cases!$E$31</f>
        <v>16400</v>
      </c>
      <c r="AF46" s="30" t="n">
        <f aca="false">Staffing!$E$14*Cases!$E$31</f>
        <v>16400</v>
      </c>
      <c r="AG46" s="30" t="n">
        <f aca="false">Staffing!$E$14*Cases!$E$31</f>
        <v>16400</v>
      </c>
      <c r="AH46" s="30" t="n">
        <f aca="false">Staffing!$E$14*Cases!$E$31</f>
        <v>16400</v>
      </c>
      <c r="AI46" s="30" t="n">
        <f aca="false">Staffing!$E$14*Cases!$E$31</f>
        <v>16400</v>
      </c>
      <c r="AJ46" s="30" t="n">
        <f aca="false">Staffing!$E$14*Cases!$E$31</f>
        <v>16400</v>
      </c>
      <c r="AK46" s="30" t="n">
        <f aca="false">Staffing!$E$14*Cases!$E$31</f>
        <v>16400</v>
      </c>
    </row>
    <row r="47" customFormat="false" ht="15" hidden="false" customHeight="true" outlineLevel="0" collapsed="false">
      <c r="A47" s="25" t="s">
        <v>280</v>
      </c>
      <c r="B47" s="30" t="n">
        <f aca="false">B25*Inputs!$B$24*(1+Inputs!$B$16)/12*Cases!$E$31</f>
        <v>0</v>
      </c>
      <c r="C47" s="30" t="n">
        <f aca="false">C25*Inputs!$B$24*(1+Inputs!$B$16)/12*Cases!$E$31</f>
        <v>0</v>
      </c>
      <c r="D47" s="30" t="n">
        <f aca="false">D25*Inputs!$B$24*(1+Inputs!$B$16)/12*Cases!$E$31</f>
        <v>0</v>
      </c>
      <c r="E47" s="30" t="n">
        <f aca="false">E25*Inputs!$B$24*(1+Inputs!$B$16)/12*Cases!$E$31</f>
        <v>0</v>
      </c>
      <c r="F47" s="30" t="n">
        <f aca="false">F25*Inputs!$B$24*(1+Inputs!$B$16)/12*Cases!$E$31</f>
        <v>0</v>
      </c>
      <c r="G47" s="30" t="n">
        <f aca="false">G25*Inputs!$B$24*(1+Inputs!$B$16)/12*Cases!$E$31</f>
        <v>0</v>
      </c>
      <c r="H47" s="30" t="n">
        <f aca="false">H25*Inputs!$B$24*(1+Inputs!$B$16)/12*Cases!$E$31</f>
        <v>0</v>
      </c>
      <c r="I47" s="30" t="n">
        <f aca="false">I25*Inputs!$B$24*(1+Inputs!$B$16)/12*Cases!$E$31</f>
        <v>0</v>
      </c>
      <c r="J47" s="30" t="n">
        <f aca="false">J25*Inputs!$B$24*(1+Inputs!$B$16)/12*Cases!$E$31</f>
        <v>0</v>
      </c>
      <c r="K47" s="30" t="n">
        <f aca="false">K25*Inputs!$B$24*(1+Inputs!$B$16)/12*Cases!$E$31</f>
        <v>0</v>
      </c>
      <c r="L47" s="30" t="n">
        <f aca="false">L25*Inputs!$B$24*(1+Inputs!$B$16)/12*Cases!$E$31</f>
        <v>0</v>
      </c>
      <c r="M47" s="30" t="n">
        <f aca="false">M25*Inputs!$B$24*(1+Inputs!$B$16)/12*Cases!$E$31</f>
        <v>0</v>
      </c>
      <c r="N47" s="30" t="n">
        <f aca="false">N25*Inputs!$B$24*(1+Inputs!$B$16)/12*Cases!$E$31</f>
        <v>0</v>
      </c>
      <c r="O47" s="30" t="n">
        <f aca="false">O25*Inputs!$B$24*(1+Inputs!$B$16)/12*Cases!$E$31</f>
        <v>0</v>
      </c>
      <c r="P47" s="30" t="n">
        <f aca="false">P25*Inputs!$B$24*(1+Inputs!$B$16)/12*Cases!$E$31</f>
        <v>0</v>
      </c>
      <c r="Q47" s="30" t="n">
        <f aca="false">Q25*Inputs!$B$24*(1+Inputs!$B$16)/12*Cases!$E$31</f>
        <v>0</v>
      </c>
      <c r="R47" s="30" t="n">
        <f aca="false">R25*Inputs!$B$24*(1+Inputs!$B$16)/12*Cases!$E$31</f>
        <v>0</v>
      </c>
      <c r="S47" s="30" t="n">
        <f aca="false">S25*Inputs!$B$24*(1+Inputs!$B$16)/12*Cases!$E$31</f>
        <v>0</v>
      </c>
      <c r="T47" s="30" t="n">
        <f aca="false">T25*Inputs!$B$24*(1+Inputs!$B$16)/12*Cases!$E$31</f>
        <v>0</v>
      </c>
      <c r="U47" s="30" t="n">
        <f aca="false">U25*Inputs!$B$24*(1+Inputs!$B$16)/12*Cases!$E$31</f>
        <v>0</v>
      </c>
      <c r="V47" s="30" t="n">
        <f aca="false">V25*Inputs!$B$24*(1+Inputs!$B$16)/12*Cases!$E$31</f>
        <v>0</v>
      </c>
      <c r="W47" s="30" t="n">
        <f aca="false">W25*Inputs!$B$24*(1+Inputs!$B$16)/12*Cases!$E$31</f>
        <v>0</v>
      </c>
      <c r="X47" s="30" t="n">
        <f aca="false">X25*Inputs!$B$24*(1+Inputs!$B$16)/12*Cases!$E$31</f>
        <v>0</v>
      </c>
      <c r="Y47" s="30" t="n">
        <f aca="false">Y25*Inputs!$B$24*(1+Inputs!$B$16)/12*Cases!$E$31</f>
        <v>0</v>
      </c>
      <c r="Z47" s="30" t="n">
        <f aca="false">Z25*Inputs!$B$24*(1+Inputs!$B$16)/12*Cases!$E$31</f>
        <v>0</v>
      </c>
      <c r="AA47" s="30" t="n">
        <f aca="false">AA25*Inputs!$B$24*(1+Inputs!$B$16)/12*Cases!$E$31</f>
        <v>0</v>
      </c>
      <c r="AB47" s="30" t="n">
        <f aca="false">AB25*Inputs!$B$24*(1+Inputs!$B$16)/12*Cases!$E$31</f>
        <v>0</v>
      </c>
      <c r="AC47" s="30" t="n">
        <f aca="false">AC25*Inputs!$B$24*(1+Inputs!$B$16)/12*Cases!$E$31</f>
        <v>0</v>
      </c>
      <c r="AD47" s="30" t="n">
        <f aca="false">AD25*Inputs!$B$24*(1+Inputs!$B$16)/12*Cases!$E$31</f>
        <v>0</v>
      </c>
      <c r="AE47" s="30" t="n">
        <f aca="false">AE25*Inputs!$B$24*(1+Inputs!$B$16)/12*Cases!$E$31</f>
        <v>0</v>
      </c>
      <c r="AF47" s="30" t="n">
        <f aca="false">AF25*Inputs!$B$24*(1+Inputs!$B$16)/12*Cases!$E$31</f>
        <v>0</v>
      </c>
      <c r="AG47" s="30" t="n">
        <f aca="false">AG25*Inputs!$B$24*(1+Inputs!$B$16)/12*Cases!$E$31</f>
        <v>0</v>
      </c>
      <c r="AH47" s="30" t="n">
        <f aca="false">AH25*Inputs!$B$24*(1+Inputs!$B$16)/12*Cases!$E$31</f>
        <v>0</v>
      </c>
      <c r="AI47" s="30" t="n">
        <f aca="false">AI25*Inputs!$B$24*(1+Inputs!$B$16)/12*Cases!$E$31</f>
        <v>0</v>
      </c>
      <c r="AJ47" s="30" t="n">
        <f aca="false">AJ25*Inputs!$B$24*(1+Inputs!$B$16)/12*Cases!$E$31</f>
        <v>0</v>
      </c>
      <c r="AK47" s="30" t="n">
        <f aca="false">AK25*Inputs!$B$24*(1+Inputs!$B$16)/12*Cases!$E$31</f>
        <v>0</v>
      </c>
    </row>
    <row r="48" customFormat="false" ht="15" hidden="false" customHeight="true" outlineLevel="0" collapsed="false">
      <c r="A48" s="25" t="s">
        <v>281</v>
      </c>
      <c r="B48" s="30" t="n">
        <f aca="false">B64*Inputs!$B$31</f>
        <v>0</v>
      </c>
      <c r="C48" s="30" t="n">
        <f aca="false">C64*Inputs!$B$31</f>
        <v>0</v>
      </c>
      <c r="D48" s="30" t="n">
        <f aca="false">D64*Inputs!$B$31</f>
        <v>0</v>
      </c>
      <c r="E48" s="30" t="n">
        <f aca="false">E64*Inputs!$B$31</f>
        <v>0</v>
      </c>
      <c r="F48" s="30" t="n">
        <f aca="false">F64*Inputs!$B$31</f>
        <v>0</v>
      </c>
      <c r="G48" s="30" t="n">
        <f aca="false">G64*Inputs!$B$31</f>
        <v>0</v>
      </c>
      <c r="H48" s="30" t="n">
        <f aca="false">H64*Inputs!$B$31</f>
        <v>0</v>
      </c>
      <c r="I48" s="30" t="n">
        <f aca="false">I64*Inputs!$B$31</f>
        <v>0</v>
      </c>
      <c r="J48" s="30" t="n">
        <f aca="false">J64*Inputs!$B$31</f>
        <v>0</v>
      </c>
      <c r="K48" s="30" t="n">
        <f aca="false">K64*Inputs!$B$31</f>
        <v>0</v>
      </c>
      <c r="L48" s="30" t="n">
        <f aca="false">L64*Inputs!$B$31</f>
        <v>0</v>
      </c>
      <c r="M48" s="30" t="n">
        <f aca="false">M64*Inputs!$B$31</f>
        <v>0</v>
      </c>
      <c r="N48" s="30" t="n">
        <f aca="false">N64*Inputs!$B$31</f>
        <v>0</v>
      </c>
      <c r="O48" s="30" t="n">
        <f aca="false">O64*Inputs!$B$31</f>
        <v>0</v>
      </c>
      <c r="P48" s="30" t="n">
        <f aca="false">P64*Inputs!$B$31</f>
        <v>0</v>
      </c>
      <c r="Q48" s="30" t="n">
        <f aca="false">Q64*Inputs!$B$31</f>
        <v>0</v>
      </c>
      <c r="R48" s="30" t="n">
        <f aca="false">R64*Inputs!$B$31</f>
        <v>0</v>
      </c>
      <c r="S48" s="30" t="n">
        <f aca="false">S64*Inputs!$B$31</f>
        <v>0</v>
      </c>
      <c r="T48" s="30" t="n">
        <f aca="false">T64*Inputs!$B$31</f>
        <v>0</v>
      </c>
      <c r="U48" s="30" t="n">
        <f aca="false">U64*Inputs!$B$31</f>
        <v>0</v>
      </c>
      <c r="V48" s="30" t="n">
        <f aca="false">V64*Inputs!$B$31</f>
        <v>0</v>
      </c>
      <c r="W48" s="30" t="n">
        <f aca="false">W64*Inputs!$B$31</f>
        <v>0</v>
      </c>
      <c r="X48" s="30" t="n">
        <f aca="false">X64*Inputs!$B$31</f>
        <v>0</v>
      </c>
      <c r="Y48" s="30" t="n">
        <f aca="false">Y64*Inputs!$B$31</f>
        <v>0</v>
      </c>
      <c r="Z48" s="30" t="n">
        <f aca="false">Z64*Inputs!$B$31</f>
        <v>0</v>
      </c>
      <c r="AA48" s="30" t="n">
        <f aca="false">AA64*Inputs!$B$31</f>
        <v>0</v>
      </c>
      <c r="AB48" s="30" t="n">
        <f aca="false">AB64*Inputs!$B$31</f>
        <v>0</v>
      </c>
      <c r="AC48" s="30" t="n">
        <f aca="false">AC64*Inputs!$B$31</f>
        <v>0</v>
      </c>
      <c r="AD48" s="30" t="n">
        <f aca="false">AD64*Inputs!$B$31</f>
        <v>0</v>
      </c>
      <c r="AE48" s="30" t="n">
        <f aca="false">AE64*Inputs!$B$31</f>
        <v>0</v>
      </c>
      <c r="AF48" s="30" t="n">
        <f aca="false">AF64*Inputs!$B$31</f>
        <v>0</v>
      </c>
      <c r="AG48" s="30" t="n">
        <f aca="false">AG64*Inputs!$B$31</f>
        <v>0</v>
      </c>
      <c r="AH48" s="30" t="n">
        <f aca="false">AH64*Inputs!$B$31</f>
        <v>0</v>
      </c>
      <c r="AI48" s="30" t="n">
        <f aca="false">AI64*Inputs!$B$31</f>
        <v>0</v>
      </c>
      <c r="AJ48" s="30" t="n">
        <f aca="false">AJ64*Inputs!$B$31</f>
        <v>0</v>
      </c>
      <c r="AK48" s="30" t="n">
        <f aca="false">AK64*Inputs!$B$31</f>
        <v>0</v>
      </c>
    </row>
    <row r="49" customFormat="false" ht="15" hidden="false" customHeight="true" outlineLevel="0" collapsed="false">
      <c r="A49" s="23" t="s">
        <v>282</v>
      </c>
      <c r="B49" s="31" t="n">
        <f aca="false">SUM(B45:B48)</f>
        <v>16400</v>
      </c>
      <c r="C49" s="31" t="n">
        <f aca="false">SUM(C45:C48)</f>
        <v>16400</v>
      </c>
      <c r="D49" s="31" t="n">
        <f aca="false">SUM(D45:D48)</f>
        <v>16400</v>
      </c>
      <c r="E49" s="31" t="n">
        <f aca="false">SUM(E45:E48)</f>
        <v>16400</v>
      </c>
      <c r="F49" s="31" t="n">
        <f aca="false">SUM(F45:F48)</f>
        <v>16400</v>
      </c>
      <c r="G49" s="31" t="n">
        <f aca="false">SUM(G45:G48)</f>
        <v>16400</v>
      </c>
      <c r="H49" s="31" t="n">
        <f aca="false">SUM(H45:H48)</f>
        <v>16400</v>
      </c>
      <c r="I49" s="31" t="n">
        <f aca="false">SUM(I45:I48)</f>
        <v>16400</v>
      </c>
      <c r="J49" s="31" t="n">
        <f aca="false">SUM(J45:J48)</f>
        <v>16400</v>
      </c>
      <c r="K49" s="31" t="n">
        <f aca="false">SUM(K45:K48)</f>
        <v>16400</v>
      </c>
      <c r="L49" s="31" t="n">
        <f aca="false">SUM(L45:L48)</f>
        <v>16400</v>
      </c>
      <c r="M49" s="31" t="n">
        <f aca="false">SUM(M45:M48)</f>
        <v>16400</v>
      </c>
      <c r="N49" s="31" t="n">
        <f aca="false">SUM(N45:N48)</f>
        <v>16400</v>
      </c>
      <c r="O49" s="31" t="n">
        <f aca="false">SUM(O45:O48)</f>
        <v>16400</v>
      </c>
      <c r="P49" s="31" t="n">
        <f aca="false">SUM(P45:P48)</f>
        <v>16400</v>
      </c>
      <c r="Q49" s="31" t="n">
        <f aca="false">SUM(Q45:Q48)</f>
        <v>16400</v>
      </c>
      <c r="R49" s="31" t="n">
        <f aca="false">SUM(R45:R48)</f>
        <v>16400</v>
      </c>
      <c r="S49" s="31" t="n">
        <f aca="false">SUM(S45:S48)</f>
        <v>16400</v>
      </c>
      <c r="T49" s="31" t="n">
        <f aca="false">SUM(T45:T48)</f>
        <v>16400</v>
      </c>
      <c r="U49" s="31" t="n">
        <f aca="false">SUM(U45:U48)</f>
        <v>16400</v>
      </c>
      <c r="V49" s="31" t="n">
        <f aca="false">SUM(V45:V48)</f>
        <v>16400</v>
      </c>
      <c r="W49" s="31" t="n">
        <f aca="false">SUM(W45:W48)</f>
        <v>16400</v>
      </c>
      <c r="X49" s="31" t="n">
        <f aca="false">SUM(X45:X48)</f>
        <v>16400</v>
      </c>
      <c r="Y49" s="31" t="n">
        <f aca="false">SUM(Y45:Y48)</f>
        <v>16400</v>
      </c>
      <c r="Z49" s="31" t="n">
        <f aca="false">SUM(Z45:Z48)</f>
        <v>16400</v>
      </c>
      <c r="AA49" s="31" t="n">
        <f aca="false">SUM(AA45:AA48)</f>
        <v>16400</v>
      </c>
      <c r="AB49" s="31" t="n">
        <f aca="false">SUM(AB45:AB48)</f>
        <v>16400</v>
      </c>
      <c r="AC49" s="31" t="n">
        <f aca="false">SUM(AC45:AC48)</f>
        <v>16400</v>
      </c>
      <c r="AD49" s="31" t="n">
        <f aca="false">SUM(AD45:AD48)</f>
        <v>16400</v>
      </c>
      <c r="AE49" s="31" t="n">
        <f aca="false">SUM(AE45:AE48)</f>
        <v>16400</v>
      </c>
      <c r="AF49" s="31" t="n">
        <f aca="false">SUM(AF45:AF48)</f>
        <v>16400</v>
      </c>
      <c r="AG49" s="31" t="n">
        <f aca="false">SUM(AG45:AG48)</f>
        <v>16400</v>
      </c>
      <c r="AH49" s="31" t="n">
        <f aca="false">SUM(AH45:AH48)</f>
        <v>16400</v>
      </c>
      <c r="AI49" s="31" t="n">
        <f aca="false">SUM(AI45:AI48)</f>
        <v>16400</v>
      </c>
      <c r="AJ49" s="31" t="n">
        <f aca="false">SUM(AJ45:AJ48)</f>
        <v>16400</v>
      </c>
      <c r="AK49" s="31" t="n">
        <f aca="false">SUM(AK45:AK48)</f>
        <v>16400</v>
      </c>
    </row>
    <row r="50" customFormat="false" ht="15" hidden="false" customHeight="true" outlineLevel="0" collapsed="false">
      <c r="A50" s="23" t="s">
        <v>283</v>
      </c>
      <c r="B50" s="31" t="n">
        <f aca="false">B43-B49</f>
        <v>-16400</v>
      </c>
      <c r="C50" s="31" t="n">
        <f aca="false">C43-C49</f>
        <v>-16400</v>
      </c>
      <c r="D50" s="31" t="n">
        <f aca="false">D43-D49</f>
        <v>-16400</v>
      </c>
      <c r="E50" s="31" t="n">
        <f aca="false">E43-E49</f>
        <v>-16400</v>
      </c>
      <c r="F50" s="31" t="n">
        <f aca="false">F43-F49</f>
        <v>-16400</v>
      </c>
      <c r="G50" s="31" t="n">
        <f aca="false">G43-G49</f>
        <v>-16400</v>
      </c>
      <c r="H50" s="31" t="n">
        <f aca="false">H43-H49</f>
        <v>-16400</v>
      </c>
      <c r="I50" s="31" t="n">
        <f aca="false">I43-I49</f>
        <v>-16400</v>
      </c>
      <c r="J50" s="31" t="n">
        <f aca="false">J43-J49</f>
        <v>-16400</v>
      </c>
      <c r="K50" s="31" t="n">
        <f aca="false">K43-K49</f>
        <v>-16400</v>
      </c>
      <c r="L50" s="31" t="n">
        <f aca="false">L43-L49</f>
        <v>-16400</v>
      </c>
      <c r="M50" s="31" t="n">
        <f aca="false">M43-M49</f>
        <v>-16400</v>
      </c>
      <c r="N50" s="31" t="n">
        <f aca="false">N43-N49</f>
        <v>-16400</v>
      </c>
      <c r="O50" s="31" t="n">
        <f aca="false">O43-O49</f>
        <v>-16400</v>
      </c>
      <c r="P50" s="31" t="n">
        <f aca="false">P43-P49</f>
        <v>-16400</v>
      </c>
      <c r="Q50" s="31" t="n">
        <f aca="false">Q43-Q49</f>
        <v>-16400</v>
      </c>
      <c r="R50" s="31" t="n">
        <f aca="false">R43-R49</f>
        <v>-16400</v>
      </c>
      <c r="S50" s="31" t="n">
        <f aca="false">S43-S49</f>
        <v>-16400</v>
      </c>
      <c r="T50" s="31" t="n">
        <f aca="false">T43-T49</f>
        <v>-16400</v>
      </c>
      <c r="U50" s="31" t="n">
        <f aca="false">U43-U49</f>
        <v>-16400</v>
      </c>
      <c r="V50" s="31" t="n">
        <f aca="false">V43-V49</f>
        <v>-16400</v>
      </c>
      <c r="W50" s="31" t="n">
        <f aca="false">W43-W49</f>
        <v>-16400</v>
      </c>
      <c r="X50" s="31" t="n">
        <f aca="false">X43-X49</f>
        <v>-16400</v>
      </c>
      <c r="Y50" s="31" t="n">
        <f aca="false">Y43-Y49</f>
        <v>-16400</v>
      </c>
      <c r="Z50" s="31" t="n">
        <f aca="false">Z43-Z49</f>
        <v>-16400</v>
      </c>
      <c r="AA50" s="31" t="n">
        <f aca="false">AA43-AA49</f>
        <v>-16400</v>
      </c>
      <c r="AB50" s="31" t="n">
        <f aca="false">AB43-AB49</f>
        <v>-16400</v>
      </c>
      <c r="AC50" s="31" t="n">
        <f aca="false">AC43-AC49</f>
        <v>-16400</v>
      </c>
      <c r="AD50" s="31" t="n">
        <f aca="false">AD43-AD49</f>
        <v>-16400</v>
      </c>
      <c r="AE50" s="31" t="n">
        <f aca="false">AE43-AE49</f>
        <v>-16400</v>
      </c>
      <c r="AF50" s="31" t="n">
        <f aca="false">AF43-AF49</f>
        <v>-16400</v>
      </c>
      <c r="AG50" s="31" t="n">
        <f aca="false">AG43-AG49</f>
        <v>-16400</v>
      </c>
      <c r="AH50" s="31" t="n">
        <f aca="false">AH43-AH49</f>
        <v>-16400</v>
      </c>
      <c r="AI50" s="31" t="n">
        <f aca="false">AI43-AI49</f>
        <v>-16400</v>
      </c>
      <c r="AJ50" s="31" t="n">
        <f aca="false">AJ43-AJ49</f>
        <v>-16400</v>
      </c>
      <c r="AK50" s="31" t="n">
        <f aca="false">AK43-AK49</f>
        <v>-16400</v>
      </c>
    </row>
    <row r="51" customFormat="false" ht="15" hidden="false" customHeight="true" outlineLevel="0" collapsed="false">
      <c r="A51" s="25" t="s">
        <v>284</v>
      </c>
      <c r="B51" s="29" t="n">
        <f aca="false">IFERROR(B50/B43,0)</f>
        <v>0</v>
      </c>
      <c r="C51" s="29" t="n">
        <f aca="false">IFERROR(C50/C43,0)</f>
        <v>0</v>
      </c>
      <c r="D51" s="29" t="n">
        <f aca="false">IFERROR(D50/D43,0)</f>
        <v>0</v>
      </c>
      <c r="E51" s="29" t="n">
        <f aca="false">IFERROR(E50/E43,0)</f>
        <v>0</v>
      </c>
      <c r="F51" s="29" t="n">
        <f aca="false">IFERROR(F50/F43,0)</f>
        <v>0</v>
      </c>
      <c r="G51" s="29" t="n">
        <f aca="false">IFERROR(G50/G43,0)</f>
        <v>0</v>
      </c>
      <c r="H51" s="29" t="n">
        <f aca="false">IFERROR(H50/H43,0)</f>
        <v>0</v>
      </c>
      <c r="I51" s="29" t="n">
        <f aca="false">IFERROR(I50/I43,0)</f>
        <v>0</v>
      </c>
      <c r="J51" s="29" t="n">
        <f aca="false">IFERROR(J50/J43,0)</f>
        <v>0</v>
      </c>
      <c r="K51" s="29" t="n">
        <f aca="false">IFERROR(K50/K43,0)</f>
        <v>0</v>
      </c>
      <c r="L51" s="29" t="n">
        <f aca="false">IFERROR(L50/L43,0)</f>
        <v>0</v>
      </c>
      <c r="M51" s="29" t="n">
        <f aca="false">IFERROR(M50/M43,0)</f>
        <v>0</v>
      </c>
      <c r="N51" s="29" t="n">
        <f aca="false">IFERROR(N50/N43,0)</f>
        <v>0</v>
      </c>
      <c r="O51" s="29" t="n">
        <f aca="false">IFERROR(O50/O43,0)</f>
        <v>0</v>
      </c>
      <c r="P51" s="29" t="n">
        <f aca="false">IFERROR(P50/P43,0)</f>
        <v>0</v>
      </c>
      <c r="Q51" s="29" t="n">
        <f aca="false">IFERROR(Q50/Q43,0)</f>
        <v>0</v>
      </c>
      <c r="R51" s="29" t="n">
        <f aca="false">IFERROR(R50/R43,0)</f>
        <v>0</v>
      </c>
      <c r="S51" s="29" t="n">
        <f aca="false">IFERROR(S50/S43,0)</f>
        <v>0</v>
      </c>
      <c r="T51" s="29" t="n">
        <f aca="false">IFERROR(T50/T43,0)</f>
        <v>0</v>
      </c>
      <c r="U51" s="29" t="n">
        <f aca="false">IFERROR(U50/U43,0)</f>
        <v>0</v>
      </c>
      <c r="V51" s="29" t="n">
        <f aca="false">IFERROR(V50/V43,0)</f>
        <v>0</v>
      </c>
      <c r="W51" s="29" t="n">
        <f aca="false">IFERROR(W50/W43,0)</f>
        <v>0</v>
      </c>
      <c r="X51" s="29" t="n">
        <f aca="false">IFERROR(X50/X43,0)</f>
        <v>0</v>
      </c>
      <c r="Y51" s="29" t="n">
        <f aca="false">IFERROR(Y50/Y43,0)</f>
        <v>0</v>
      </c>
      <c r="Z51" s="29" t="n">
        <f aca="false">IFERROR(Z50/Z43,0)</f>
        <v>0</v>
      </c>
      <c r="AA51" s="29" t="n">
        <f aca="false">IFERROR(AA50/AA43,0)</f>
        <v>0</v>
      </c>
      <c r="AB51" s="29" t="n">
        <f aca="false">IFERROR(AB50/AB43,0)</f>
        <v>0</v>
      </c>
      <c r="AC51" s="29" t="n">
        <f aca="false">IFERROR(AC50/AC43,0)</f>
        <v>0</v>
      </c>
      <c r="AD51" s="29" t="n">
        <f aca="false">IFERROR(AD50/AD43,0)</f>
        <v>0</v>
      </c>
      <c r="AE51" s="29" t="n">
        <f aca="false">IFERROR(AE50/AE43,0)</f>
        <v>0</v>
      </c>
      <c r="AF51" s="29" t="n">
        <f aca="false">IFERROR(AF50/AF43,0)</f>
        <v>0</v>
      </c>
      <c r="AG51" s="29" t="n">
        <f aca="false">IFERROR(AG50/AG43,0)</f>
        <v>0</v>
      </c>
      <c r="AH51" s="29" t="n">
        <f aca="false">IFERROR(AH50/AH43,0)</f>
        <v>0</v>
      </c>
      <c r="AI51" s="29" t="n">
        <f aca="false">IFERROR(AI50/AI43,0)</f>
        <v>0</v>
      </c>
      <c r="AJ51" s="29" t="n">
        <f aca="false">IFERROR(AJ50/AJ43,0)</f>
        <v>0</v>
      </c>
      <c r="AK51" s="29" t="n">
        <f aca="false">IFERROR(AK50/AK43,0)</f>
        <v>0</v>
      </c>
    </row>
    <row r="52" customFormat="false" ht="15" hidden="false" customHeight="true" outlineLevel="0" collapsed="false">
      <c r="A52" s="25" t="s">
        <v>285</v>
      </c>
      <c r="B52" s="30" t="n">
        <f aca="false">Staffing!$E$15*Cases!$E$31</f>
        <v>27100</v>
      </c>
      <c r="C52" s="30" t="n">
        <f aca="false">Staffing!$E$15*Cases!$E$31</f>
        <v>27100</v>
      </c>
      <c r="D52" s="30" t="n">
        <f aca="false">Staffing!$E$15*Cases!$E$31</f>
        <v>27100</v>
      </c>
      <c r="E52" s="30" t="n">
        <f aca="false">Staffing!$E$15*Cases!$E$31</f>
        <v>27100</v>
      </c>
      <c r="F52" s="30" t="n">
        <f aca="false">Staffing!$E$15*Cases!$E$31</f>
        <v>27100</v>
      </c>
      <c r="G52" s="30" t="n">
        <f aca="false">Staffing!$E$15*Cases!$E$31</f>
        <v>27100</v>
      </c>
      <c r="H52" s="30" t="n">
        <f aca="false">Staffing!$E$15*Cases!$E$31</f>
        <v>27100</v>
      </c>
      <c r="I52" s="30" t="n">
        <f aca="false">Staffing!$E$15*Cases!$E$31</f>
        <v>27100</v>
      </c>
      <c r="J52" s="30" t="n">
        <f aca="false">Staffing!$E$15*Cases!$E$31</f>
        <v>27100</v>
      </c>
      <c r="K52" s="30" t="n">
        <f aca="false">Staffing!$E$15*Cases!$E$31</f>
        <v>27100</v>
      </c>
      <c r="L52" s="30" t="n">
        <f aca="false">Staffing!$E$15*Cases!$E$31</f>
        <v>27100</v>
      </c>
      <c r="M52" s="30" t="n">
        <f aca="false">Staffing!$E$15*Cases!$E$31</f>
        <v>27100</v>
      </c>
      <c r="N52" s="30" t="n">
        <f aca="false">Staffing!$E$15*Cases!$E$31</f>
        <v>27100</v>
      </c>
      <c r="O52" s="30" t="n">
        <f aca="false">Staffing!$E$15*Cases!$E$31</f>
        <v>27100</v>
      </c>
      <c r="P52" s="30" t="n">
        <f aca="false">Staffing!$E$15*Cases!$E$31</f>
        <v>27100</v>
      </c>
      <c r="Q52" s="30" t="n">
        <f aca="false">Staffing!$E$15*Cases!$E$31</f>
        <v>27100</v>
      </c>
      <c r="R52" s="30" t="n">
        <f aca="false">Staffing!$E$15*Cases!$E$31</f>
        <v>27100</v>
      </c>
      <c r="S52" s="30" t="n">
        <f aca="false">Staffing!$E$15*Cases!$E$31</f>
        <v>27100</v>
      </c>
      <c r="T52" s="30" t="n">
        <f aca="false">Staffing!$E$15*Cases!$E$31</f>
        <v>27100</v>
      </c>
      <c r="U52" s="30" t="n">
        <f aca="false">Staffing!$E$15*Cases!$E$31</f>
        <v>27100</v>
      </c>
      <c r="V52" s="30" t="n">
        <f aca="false">Staffing!$E$15*Cases!$E$31</f>
        <v>27100</v>
      </c>
      <c r="W52" s="30" t="n">
        <f aca="false">Staffing!$E$15*Cases!$E$31</f>
        <v>27100</v>
      </c>
      <c r="X52" s="30" t="n">
        <f aca="false">Staffing!$E$15*Cases!$E$31</f>
        <v>27100</v>
      </c>
      <c r="Y52" s="30" t="n">
        <f aca="false">Staffing!$E$15*Cases!$E$31</f>
        <v>27100</v>
      </c>
      <c r="Z52" s="30" t="n">
        <f aca="false">Staffing!$E$15*Cases!$E$31</f>
        <v>27100</v>
      </c>
      <c r="AA52" s="30" t="n">
        <f aca="false">Staffing!$E$15*Cases!$E$31</f>
        <v>27100</v>
      </c>
      <c r="AB52" s="30" t="n">
        <f aca="false">Staffing!$E$15*Cases!$E$31</f>
        <v>27100</v>
      </c>
      <c r="AC52" s="30" t="n">
        <f aca="false">Staffing!$E$15*Cases!$E$31</f>
        <v>27100</v>
      </c>
      <c r="AD52" s="30" t="n">
        <f aca="false">Staffing!$E$15*Cases!$E$31</f>
        <v>27100</v>
      </c>
      <c r="AE52" s="30" t="n">
        <f aca="false">Staffing!$E$15*Cases!$E$31</f>
        <v>27100</v>
      </c>
      <c r="AF52" s="30" t="n">
        <f aca="false">Staffing!$E$15*Cases!$E$31</f>
        <v>27100</v>
      </c>
      <c r="AG52" s="30" t="n">
        <f aca="false">Staffing!$E$15*Cases!$E$31</f>
        <v>27100</v>
      </c>
      <c r="AH52" s="30" t="n">
        <f aca="false">Staffing!$E$15*Cases!$E$31</f>
        <v>27100</v>
      </c>
      <c r="AI52" s="30" t="n">
        <f aca="false">Staffing!$E$15*Cases!$E$31</f>
        <v>27100</v>
      </c>
      <c r="AJ52" s="30" t="n">
        <f aca="false">Staffing!$E$15*Cases!$E$31</f>
        <v>27100</v>
      </c>
      <c r="AK52" s="30" t="n">
        <f aca="false">Staffing!$E$15*Cases!$E$31</f>
        <v>27100</v>
      </c>
    </row>
    <row r="53" customFormat="false" ht="15" hidden="false" customHeight="true" outlineLevel="0" collapsed="false">
      <c r="A53" s="25" t="s">
        <v>286</v>
      </c>
      <c r="B53" s="30" t="n">
        <f aca="false">Inputs!$B$17</f>
        <v>7500</v>
      </c>
      <c r="C53" s="30" t="n">
        <f aca="false">Inputs!$B$17</f>
        <v>7500</v>
      </c>
      <c r="D53" s="30" t="n">
        <f aca="false">Inputs!$B$17</f>
        <v>7500</v>
      </c>
      <c r="E53" s="30" t="n">
        <f aca="false">Inputs!$B$17</f>
        <v>7500</v>
      </c>
      <c r="F53" s="30" t="n">
        <f aca="false">Inputs!$B$17</f>
        <v>7500</v>
      </c>
      <c r="G53" s="30" t="n">
        <f aca="false">Inputs!$B$17</f>
        <v>7500</v>
      </c>
      <c r="H53" s="30" t="n">
        <f aca="false">Inputs!$B$17</f>
        <v>7500</v>
      </c>
      <c r="I53" s="30" t="n">
        <f aca="false">Inputs!$B$17</f>
        <v>7500</v>
      </c>
      <c r="J53" s="30" t="n">
        <f aca="false">Inputs!$B$17</f>
        <v>7500</v>
      </c>
      <c r="K53" s="30" t="n">
        <f aca="false">Inputs!$B$17</f>
        <v>7500</v>
      </c>
      <c r="L53" s="30" t="n">
        <f aca="false">Inputs!$B$17</f>
        <v>7500</v>
      </c>
      <c r="M53" s="30" t="n">
        <f aca="false">Inputs!$B$17</f>
        <v>7500</v>
      </c>
      <c r="N53" s="30" t="n">
        <f aca="false">Inputs!$B$17</f>
        <v>7500</v>
      </c>
      <c r="O53" s="30" t="n">
        <f aca="false">Inputs!$B$17</f>
        <v>7500</v>
      </c>
      <c r="P53" s="30" t="n">
        <f aca="false">Inputs!$B$17</f>
        <v>7500</v>
      </c>
      <c r="Q53" s="30" t="n">
        <f aca="false">Inputs!$B$17</f>
        <v>7500</v>
      </c>
      <c r="R53" s="30" t="n">
        <f aca="false">Inputs!$B$17</f>
        <v>7500</v>
      </c>
      <c r="S53" s="30" t="n">
        <f aca="false">Inputs!$B$17</f>
        <v>7500</v>
      </c>
      <c r="T53" s="30" t="n">
        <f aca="false">Inputs!$B$17</f>
        <v>7500</v>
      </c>
      <c r="U53" s="30" t="n">
        <f aca="false">Inputs!$B$17</f>
        <v>7500</v>
      </c>
      <c r="V53" s="30" t="n">
        <f aca="false">Inputs!$B$17</f>
        <v>7500</v>
      </c>
      <c r="W53" s="30" t="n">
        <f aca="false">Inputs!$B$17</f>
        <v>7500</v>
      </c>
      <c r="X53" s="30" t="n">
        <f aca="false">Inputs!$B$17</f>
        <v>7500</v>
      </c>
      <c r="Y53" s="30" t="n">
        <f aca="false">Inputs!$B$17</f>
        <v>7500</v>
      </c>
      <c r="Z53" s="30" t="n">
        <f aca="false">Inputs!$B$17</f>
        <v>7500</v>
      </c>
      <c r="AA53" s="30" t="n">
        <f aca="false">Inputs!$B$17</f>
        <v>7500</v>
      </c>
      <c r="AB53" s="30" t="n">
        <f aca="false">Inputs!$B$17</f>
        <v>7500</v>
      </c>
      <c r="AC53" s="30" t="n">
        <f aca="false">Inputs!$B$17</f>
        <v>7500</v>
      </c>
      <c r="AD53" s="30" t="n">
        <f aca="false">Inputs!$B$17</f>
        <v>7500</v>
      </c>
      <c r="AE53" s="30" t="n">
        <f aca="false">Inputs!$B$17</f>
        <v>7500</v>
      </c>
      <c r="AF53" s="30" t="n">
        <f aca="false">Inputs!$B$17</f>
        <v>7500</v>
      </c>
      <c r="AG53" s="30" t="n">
        <f aca="false">Inputs!$B$17</f>
        <v>7500</v>
      </c>
      <c r="AH53" s="30" t="n">
        <f aca="false">Inputs!$B$17</f>
        <v>7500</v>
      </c>
      <c r="AI53" s="30" t="n">
        <f aca="false">Inputs!$B$17</f>
        <v>7500</v>
      </c>
      <c r="AJ53" s="30" t="n">
        <f aca="false">Inputs!$B$17</f>
        <v>7500</v>
      </c>
      <c r="AK53" s="30" t="n">
        <f aca="false">Inputs!$B$17</f>
        <v>7500</v>
      </c>
    </row>
    <row r="54" customFormat="false" ht="15" hidden="false" customHeight="true" outlineLevel="0" collapsed="false">
      <c r="A54" s="25" t="s">
        <v>287</v>
      </c>
      <c r="B54" s="30" t="n">
        <f aca="false">Inputs!$B$18</f>
        <v>6000</v>
      </c>
      <c r="C54" s="30" t="n">
        <f aca="false">Inputs!$B$18</f>
        <v>6000</v>
      </c>
      <c r="D54" s="30" t="n">
        <f aca="false">Inputs!$B$18</f>
        <v>6000</v>
      </c>
      <c r="E54" s="30" t="n">
        <f aca="false">Inputs!$B$18</f>
        <v>6000</v>
      </c>
      <c r="F54" s="30" t="n">
        <f aca="false">Inputs!$B$18</f>
        <v>6000</v>
      </c>
      <c r="G54" s="30" t="n">
        <f aca="false">Inputs!$B$18</f>
        <v>6000</v>
      </c>
      <c r="H54" s="30" t="n">
        <f aca="false">Inputs!$B$18</f>
        <v>6000</v>
      </c>
      <c r="I54" s="30" t="n">
        <f aca="false">Inputs!$B$18</f>
        <v>6000</v>
      </c>
      <c r="J54" s="30" t="n">
        <f aca="false">Inputs!$B$18</f>
        <v>6000</v>
      </c>
      <c r="K54" s="30" t="n">
        <f aca="false">Inputs!$B$18</f>
        <v>6000</v>
      </c>
      <c r="L54" s="30" t="n">
        <f aca="false">Inputs!$B$18</f>
        <v>6000</v>
      </c>
      <c r="M54" s="30" t="n">
        <f aca="false">Inputs!$B$18</f>
        <v>6000</v>
      </c>
      <c r="N54" s="30" t="n">
        <f aca="false">Inputs!$B$18</f>
        <v>6000</v>
      </c>
      <c r="O54" s="30" t="n">
        <f aca="false">Inputs!$B$18</f>
        <v>6000</v>
      </c>
      <c r="P54" s="30" t="n">
        <f aca="false">Inputs!$B$18</f>
        <v>6000</v>
      </c>
      <c r="Q54" s="30" t="n">
        <f aca="false">Inputs!$B$18</f>
        <v>6000</v>
      </c>
      <c r="R54" s="30" t="n">
        <f aca="false">Inputs!$B$18</f>
        <v>6000</v>
      </c>
      <c r="S54" s="30" t="n">
        <f aca="false">Inputs!$B$18</f>
        <v>6000</v>
      </c>
      <c r="T54" s="30" t="n">
        <f aca="false">Inputs!$B$18</f>
        <v>6000</v>
      </c>
      <c r="U54" s="30" t="n">
        <f aca="false">Inputs!$B$18</f>
        <v>6000</v>
      </c>
      <c r="V54" s="30" t="n">
        <f aca="false">Inputs!$B$18</f>
        <v>6000</v>
      </c>
      <c r="W54" s="30" t="n">
        <f aca="false">Inputs!$B$18</f>
        <v>6000</v>
      </c>
      <c r="X54" s="30" t="n">
        <f aca="false">Inputs!$B$18</f>
        <v>6000</v>
      </c>
      <c r="Y54" s="30" t="n">
        <f aca="false">Inputs!$B$18</f>
        <v>6000</v>
      </c>
      <c r="Z54" s="30" t="n">
        <f aca="false">Inputs!$B$18</f>
        <v>6000</v>
      </c>
      <c r="AA54" s="30" t="n">
        <f aca="false">Inputs!$B$18</f>
        <v>6000</v>
      </c>
      <c r="AB54" s="30" t="n">
        <f aca="false">Inputs!$B$18</f>
        <v>6000</v>
      </c>
      <c r="AC54" s="30" t="n">
        <f aca="false">Inputs!$B$18</f>
        <v>6000</v>
      </c>
      <c r="AD54" s="30" t="n">
        <f aca="false">Inputs!$B$18</f>
        <v>6000</v>
      </c>
      <c r="AE54" s="30" t="n">
        <f aca="false">Inputs!$B$18</f>
        <v>6000</v>
      </c>
      <c r="AF54" s="30" t="n">
        <f aca="false">Inputs!$B$18</f>
        <v>6000</v>
      </c>
      <c r="AG54" s="30" t="n">
        <f aca="false">Inputs!$B$18</f>
        <v>6000</v>
      </c>
      <c r="AH54" s="30" t="n">
        <f aca="false">Inputs!$B$18</f>
        <v>6000</v>
      </c>
      <c r="AI54" s="30" t="n">
        <f aca="false">Inputs!$B$18</f>
        <v>6000</v>
      </c>
      <c r="AJ54" s="30" t="n">
        <f aca="false">Inputs!$B$18</f>
        <v>6000</v>
      </c>
      <c r="AK54" s="30" t="n">
        <f aca="false">Inputs!$B$18</f>
        <v>6000</v>
      </c>
    </row>
    <row r="55" customFormat="false" ht="15" hidden="false" customHeight="true" outlineLevel="0" collapsed="false">
      <c r="A55" s="25" t="s">
        <v>288</v>
      </c>
      <c r="B55" s="30" t="n">
        <f aca="false">Inputs!$B$19</f>
        <v>2000</v>
      </c>
      <c r="C55" s="30" t="n">
        <f aca="false">Inputs!$B$19</f>
        <v>2000</v>
      </c>
      <c r="D55" s="30" t="n">
        <f aca="false">Inputs!$B$19</f>
        <v>2000</v>
      </c>
      <c r="E55" s="30" t="n">
        <f aca="false">Inputs!$B$19</f>
        <v>2000</v>
      </c>
      <c r="F55" s="30" t="n">
        <f aca="false">Inputs!$B$19</f>
        <v>2000</v>
      </c>
      <c r="G55" s="30" t="n">
        <f aca="false">Inputs!$B$19</f>
        <v>2000</v>
      </c>
      <c r="H55" s="30" t="n">
        <f aca="false">Inputs!$B$19</f>
        <v>2000</v>
      </c>
      <c r="I55" s="30" t="n">
        <f aca="false">Inputs!$B$19</f>
        <v>2000</v>
      </c>
      <c r="J55" s="30" t="n">
        <f aca="false">Inputs!$B$19</f>
        <v>2000</v>
      </c>
      <c r="K55" s="30" t="n">
        <f aca="false">Inputs!$B$19</f>
        <v>2000</v>
      </c>
      <c r="L55" s="30" t="n">
        <f aca="false">Inputs!$B$19</f>
        <v>2000</v>
      </c>
      <c r="M55" s="30" t="n">
        <f aca="false">Inputs!$B$19</f>
        <v>2000</v>
      </c>
      <c r="N55" s="30" t="n">
        <f aca="false">Inputs!$B$19</f>
        <v>2000</v>
      </c>
      <c r="O55" s="30" t="n">
        <f aca="false">Inputs!$B$19</f>
        <v>2000</v>
      </c>
      <c r="P55" s="30" t="n">
        <f aca="false">Inputs!$B$19</f>
        <v>2000</v>
      </c>
      <c r="Q55" s="30" t="n">
        <f aca="false">Inputs!$B$19</f>
        <v>2000</v>
      </c>
      <c r="R55" s="30" t="n">
        <f aca="false">Inputs!$B$19</f>
        <v>2000</v>
      </c>
      <c r="S55" s="30" t="n">
        <f aca="false">Inputs!$B$19</f>
        <v>2000</v>
      </c>
      <c r="T55" s="30" t="n">
        <f aca="false">Inputs!$B$19</f>
        <v>2000</v>
      </c>
      <c r="U55" s="30" t="n">
        <f aca="false">Inputs!$B$19</f>
        <v>2000</v>
      </c>
      <c r="V55" s="30" t="n">
        <f aca="false">Inputs!$B$19</f>
        <v>2000</v>
      </c>
      <c r="W55" s="30" t="n">
        <f aca="false">Inputs!$B$19</f>
        <v>2000</v>
      </c>
      <c r="X55" s="30" t="n">
        <f aca="false">Inputs!$B$19</f>
        <v>2000</v>
      </c>
      <c r="Y55" s="30" t="n">
        <f aca="false">Inputs!$B$19</f>
        <v>2000</v>
      </c>
      <c r="Z55" s="30" t="n">
        <f aca="false">Inputs!$B$19</f>
        <v>2000</v>
      </c>
      <c r="AA55" s="30" t="n">
        <f aca="false">Inputs!$B$19</f>
        <v>2000</v>
      </c>
      <c r="AB55" s="30" t="n">
        <f aca="false">Inputs!$B$19</f>
        <v>2000</v>
      </c>
      <c r="AC55" s="30" t="n">
        <f aca="false">Inputs!$B$19</f>
        <v>2000</v>
      </c>
      <c r="AD55" s="30" t="n">
        <f aca="false">Inputs!$B$19</f>
        <v>2000</v>
      </c>
      <c r="AE55" s="30" t="n">
        <f aca="false">Inputs!$B$19</f>
        <v>2000</v>
      </c>
      <c r="AF55" s="30" t="n">
        <f aca="false">Inputs!$B$19</f>
        <v>2000</v>
      </c>
      <c r="AG55" s="30" t="n">
        <f aca="false">Inputs!$B$19</f>
        <v>2000</v>
      </c>
      <c r="AH55" s="30" t="n">
        <f aca="false">Inputs!$B$19</f>
        <v>2000</v>
      </c>
      <c r="AI55" s="30" t="n">
        <f aca="false">Inputs!$B$19</f>
        <v>2000</v>
      </c>
      <c r="AJ55" s="30" t="n">
        <f aca="false">Inputs!$B$19</f>
        <v>2000</v>
      </c>
      <c r="AK55" s="30" t="n">
        <f aca="false">Inputs!$B$19</f>
        <v>2000</v>
      </c>
    </row>
    <row r="56" customFormat="false" ht="15" hidden="false" customHeight="true" outlineLevel="0" collapsed="false">
      <c r="A56" s="25" t="s">
        <v>289</v>
      </c>
      <c r="B56" s="30" t="n">
        <f aca="false">B62*Cases!$E$28</f>
        <v>0</v>
      </c>
      <c r="C56" s="30" t="n">
        <f aca="false">C62*Cases!$E$28</f>
        <v>0</v>
      </c>
      <c r="D56" s="30" t="n">
        <f aca="false">D62*Cases!$E$28</f>
        <v>0</v>
      </c>
      <c r="E56" s="30" t="n">
        <f aca="false">E62*Cases!$E$28</f>
        <v>0</v>
      </c>
      <c r="F56" s="30" t="n">
        <f aca="false">F62*Cases!$E$28</f>
        <v>0</v>
      </c>
      <c r="G56" s="30" t="n">
        <f aca="false">G62*Cases!$E$28</f>
        <v>0</v>
      </c>
      <c r="H56" s="30" t="n">
        <f aca="false">H62*Cases!$E$28</f>
        <v>0</v>
      </c>
      <c r="I56" s="30" t="n">
        <f aca="false">I62*Cases!$E$28</f>
        <v>0</v>
      </c>
      <c r="J56" s="30" t="n">
        <f aca="false">J62*Cases!$E$28</f>
        <v>0</v>
      </c>
      <c r="K56" s="30" t="n">
        <f aca="false">K62*Cases!$E$28</f>
        <v>0</v>
      </c>
      <c r="L56" s="30" t="n">
        <f aca="false">L62*Cases!$E$28</f>
        <v>0</v>
      </c>
      <c r="M56" s="30" t="n">
        <f aca="false">M62*Cases!$E$28</f>
        <v>0</v>
      </c>
      <c r="N56" s="30" t="n">
        <f aca="false">N62*Cases!$E$28</f>
        <v>0</v>
      </c>
      <c r="O56" s="30" t="n">
        <f aca="false">O62*Cases!$E$28</f>
        <v>0</v>
      </c>
      <c r="P56" s="30" t="n">
        <f aca="false">P62*Cases!$E$28</f>
        <v>0</v>
      </c>
      <c r="Q56" s="30" t="n">
        <f aca="false">Q62*Cases!$E$28</f>
        <v>0</v>
      </c>
      <c r="R56" s="30" t="n">
        <f aca="false">R62*Cases!$E$28</f>
        <v>0</v>
      </c>
      <c r="S56" s="30" t="n">
        <f aca="false">S62*Cases!$E$28</f>
        <v>0</v>
      </c>
      <c r="T56" s="30" t="n">
        <f aca="false">T62*Cases!$E$28</f>
        <v>0</v>
      </c>
      <c r="U56" s="30" t="n">
        <f aca="false">U62*Cases!$E$28</f>
        <v>0</v>
      </c>
      <c r="V56" s="30" t="n">
        <f aca="false">V62*Cases!$E$28</f>
        <v>0</v>
      </c>
      <c r="W56" s="30" t="n">
        <f aca="false">W62*Cases!$E$28</f>
        <v>0</v>
      </c>
      <c r="X56" s="30" t="n">
        <f aca="false">X62*Cases!$E$28</f>
        <v>0</v>
      </c>
      <c r="Y56" s="30" t="n">
        <f aca="false">Y62*Cases!$E$28</f>
        <v>0</v>
      </c>
      <c r="Z56" s="30" t="n">
        <f aca="false">Z62*Cases!$E$28</f>
        <v>0</v>
      </c>
      <c r="AA56" s="30" t="n">
        <f aca="false">AA62*Cases!$E$28</f>
        <v>0</v>
      </c>
      <c r="AB56" s="30" t="n">
        <f aca="false">AB62*Cases!$E$28</f>
        <v>0</v>
      </c>
      <c r="AC56" s="30" t="n">
        <f aca="false">AC62*Cases!$E$28</f>
        <v>0</v>
      </c>
      <c r="AD56" s="30" t="n">
        <f aca="false">AD62*Cases!$E$28</f>
        <v>0</v>
      </c>
      <c r="AE56" s="30" t="n">
        <f aca="false">AE62*Cases!$E$28</f>
        <v>0</v>
      </c>
      <c r="AF56" s="30" t="n">
        <f aca="false">AF62*Cases!$E$28</f>
        <v>0</v>
      </c>
      <c r="AG56" s="30" t="n">
        <f aca="false">AG62*Cases!$E$28</f>
        <v>0</v>
      </c>
      <c r="AH56" s="30" t="n">
        <f aca="false">AH62*Cases!$E$28</f>
        <v>0</v>
      </c>
      <c r="AI56" s="30" t="n">
        <f aca="false">AI62*Cases!$E$28</f>
        <v>0</v>
      </c>
      <c r="AJ56" s="30" t="n">
        <f aca="false">AJ62*Cases!$E$28</f>
        <v>0</v>
      </c>
      <c r="AK56" s="30" t="n">
        <f aca="false">AK62*Cases!$E$28</f>
        <v>0</v>
      </c>
    </row>
    <row r="57" customFormat="false" ht="15" hidden="false" customHeight="true" outlineLevel="0" collapsed="false">
      <c r="A57" s="25" t="s">
        <v>290</v>
      </c>
      <c r="B57" s="30" t="n">
        <f aca="false">SUM(B52:B56)</f>
        <v>42600</v>
      </c>
      <c r="C57" s="30" t="n">
        <f aca="false">SUM(C52:C56)</f>
        <v>42600</v>
      </c>
      <c r="D57" s="30" t="n">
        <f aca="false">SUM(D52:D56)</f>
        <v>42600</v>
      </c>
      <c r="E57" s="30" t="n">
        <f aca="false">SUM(E52:E56)</f>
        <v>42600</v>
      </c>
      <c r="F57" s="30" t="n">
        <f aca="false">SUM(F52:F56)</f>
        <v>42600</v>
      </c>
      <c r="G57" s="30" t="n">
        <f aca="false">SUM(G52:G56)</f>
        <v>42600</v>
      </c>
      <c r="H57" s="30" t="n">
        <f aca="false">SUM(H52:H56)</f>
        <v>42600</v>
      </c>
      <c r="I57" s="30" t="n">
        <f aca="false">SUM(I52:I56)</f>
        <v>42600</v>
      </c>
      <c r="J57" s="30" t="n">
        <f aca="false">SUM(J52:J56)</f>
        <v>42600</v>
      </c>
      <c r="K57" s="30" t="n">
        <f aca="false">SUM(K52:K56)</f>
        <v>42600</v>
      </c>
      <c r="L57" s="30" t="n">
        <f aca="false">SUM(L52:L56)</f>
        <v>42600</v>
      </c>
      <c r="M57" s="30" t="n">
        <f aca="false">SUM(M52:M56)</f>
        <v>42600</v>
      </c>
      <c r="N57" s="30" t="n">
        <f aca="false">SUM(N52:N56)</f>
        <v>42600</v>
      </c>
      <c r="O57" s="30" t="n">
        <f aca="false">SUM(O52:O56)</f>
        <v>42600</v>
      </c>
      <c r="P57" s="30" t="n">
        <f aca="false">SUM(P52:P56)</f>
        <v>42600</v>
      </c>
      <c r="Q57" s="30" t="n">
        <f aca="false">SUM(Q52:Q56)</f>
        <v>42600</v>
      </c>
      <c r="R57" s="30" t="n">
        <f aca="false">SUM(R52:R56)</f>
        <v>42600</v>
      </c>
      <c r="S57" s="30" t="n">
        <f aca="false">SUM(S52:S56)</f>
        <v>42600</v>
      </c>
      <c r="T57" s="30" t="n">
        <f aca="false">SUM(T52:T56)</f>
        <v>42600</v>
      </c>
      <c r="U57" s="30" t="n">
        <f aca="false">SUM(U52:U56)</f>
        <v>42600</v>
      </c>
      <c r="V57" s="30" t="n">
        <f aca="false">SUM(V52:V56)</f>
        <v>42600</v>
      </c>
      <c r="W57" s="30" t="n">
        <f aca="false">SUM(W52:W56)</f>
        <v>42600</v>
      </c>
      <c r="X57" s="30" t="n">
        <f aca="false">SUM(X52:X56)</f>
        <v>42600</v>
      </c>
      <c r="Y57" s="30" t="n">
        <f aca="false">SUM(Y52:Y56)</f>
        <v>42600</v>
      </c>
      <c r="Z57" s="30" t="n">
        <f aca="false">SUM(Z52:Z56)</f>
        <v>42600</v>
      </c>
      <c r="AA57" s="30" t="n">
        <f aca="false">SUM(AA52:AA56)</f>
        <v>42600</v>
      </c>
      <c r="AB57" s="30" t="n">
        <f aca="false">SUM(AB52:AB56)</f>
        <v>42600</v>
      </c>
      <c r="AC57" s="30" t="n">
        <f aca="false">SUM(AC52:AC56)</f>
        <v>42600</v>
      </c>
      <c r="AD57" s="30" t="n">
        <f aca="false">SUM(AD52:AD56)</f>
        <v>42600</v>
      </c>
      <c r="AE57" s="30" t="n">
        <f aca="false">SUM(AE52:AE56)</f>
        <v>42600</v>
      </c>
      <c r="AF57" s="30" t="n">
        <f aca="false">SUM(AF52:AF56)</f>
        <v>42600</v>
      </c>
      <c r="AG57" s="30" t="n">
        <f aca="false">SUM(AG52:AG56)</f>
        <v>42600</v>
      </c>
      <c r="AH57" s="30" t="n">
        <f aca="false">SUM(AH52:AH56)</f>
        <v>42600</v>
      </c>
      <c r="AI57" s="30" t="n">
        <f aca="false">SUM(AI52:AI56)</f>
        <v>42600</v>
      </c>
      <c r="AJ57" s="30" t="n">
        <f aca="false">SUM(AJ52:AJ56)</f>
        <v>42600</v>
      </c>
      <c r="AK57" s="30" t="n">
        <f aca="false">SUM(AK52:AK56)</f>
        <v>42600</v>
      </c>
    </row>
    <row r="58" customFormat="false" ht="15" hidden="false" customHeight="true" outlineLevel="0" collapsed="false">
      <c r="A58" s="23" t="s">
        <v>291</v>
      </c>
      <c r="B58" s="31" t="n">
        <f aca="false">B50-B57</f>
        <v>-59000</v>
      </c>
      <c r="C58" s="31" t="n">
        <f aca="false">C50-C57</f>
        <v>-59000</v>
      </c>
      <c r="D58" s="31" t="n">
        <f aca="false">D50-D57</f>
        <v>-59000</v>
      </c>
      <c r="E58" s="31" t="n">
        <f aca="false">E50-E57</f>
        <v>-59000</v>
      </c>
      <c r="F58" s="31" t="n">
        <f aca="false">F50-F57</f>
        <v>-59000</v>
      </c>
      <c r="G58" s="31" t="n">
        <f aca="false">G50-G57</f>
        <v>-59000</v>
      </c>
      <c r="H58" s="31" t="n">
        <f aca="false">H50-H57</f>
        <v>-59000</v>
      </c>
      <c r="I58" s="31" t="n">
        <f aca="false">I50-I57</f>
        <v>-59000</v>
      </c>
      <c r="J58" s="31" t="n">
        <f aca="false">J50-J57</f>
        <v>-59000</v>
      </c>
      <c r="K58" s="31" t="n">
        <f aca="false">K50-K57</f>
        <v>-59000</v>
      </c>
      <c r="L58" s="31" t="n">
        <f aca="false">L50-L57</f>
        <v>-59000</v>
      </c>
      <c r="M58" s="31" t="n">
        <f aca="false">M50-M57</f>
        <v>-59000</v>
      </c>
      <c r="N58" s="31" t="n">
        <f aca="false">N50-N57</f>
        <v>-59000</v>
      </c>
      <c r="O58" s="31" t="n">
        <f aca="false">O50-O57</f>
        <v>-59000</v>
      </c>
      <c r="P58" s="31" t="n">
        <f aca="false">P50-P57</f>
        <v>-59000</v>
      </c>
      <c r="Q58" s="31" t="n">
        <f aca="false">Q50-Q57</f>
        <v>-59000</v>
      </c>
      <c r="R58" s="31" t="n">
        <f aca="false">R50-R57</f>
        <v>-59000</v>
      </c>
      <c r="S58" s="31" t="n">
        <f aca="false">S50-S57</f>
        <v>-59000</v>
      </c>
      <c r="T58" s="31" t="n">
        <f aca="false">T50-T57</f>
        <v>-59000</v>
      </c>
      <c r="U58" s="31" t="n">
        <f aca="false">U50-U57</f>
        <v>-59000</v>
      </c>
      <c r="V58" s="31" t="n">
        <f aca="false">V50-V57</f>
        <v>-59000</v>
      </c>
      <c r="W58" s="31" t="n">
        <f aca="false">W50-W57</f>
        <v>-59000</v>
      </c>
      <c r="X58" s="31" t="n">
        <f aca="false">X50-X57</f>
        <v>-59000</v>
      </c>
      <c r="Y58" s="31" t="n">
        <f aca="false">Y50-Y57</f>
        <v>-59000</v>
      </c>
      <c r="Z58" s="31" t="n">
        <f aca="false">Z50-Z57</f>
        <v>-59000</v>
      </c>
      <c r="AA58" s="31" t="n">
        <f aca="false">AA50-AA57</f>
        <v>-59000</v>
      </c>
      <c r="AB58" s="31" t="n">
        <f aca="false">AB50-AB57</f>
        <v>-59000</v>
      </c>
      <c r="AC58" s="31" t="n">
        <f aca="false">AC50-AC57</f>
        <v>-59000</v>
      </c>
      <c r="AD58" s="31" t="n">
        <f aca="false">AD50-AD57</f>
        <v>-59000</v>
      </c>
      <c r="AE58" s="31" t="n">
        <f aca="false">AE50-AE57</f>
        <v>-59000</v>
      </c>
      <c r="AF58" s="31" t="n">
        <f aca="false">AF50-AF57</f>
        <v>-59000</v>
      </c>
      <c r="AG58" s="31" t="n">
        <f aca="false">AG50-AG57</f>
        <v>-59000</v>
      </c>
      <c r="AH58" s="31" t="n">
        <f aca="false">AH50-AH57</f>
        <v>-59000</v>
      </c>
      <c r="AI58" s="31" t="n">
        <f aca="false">AI50-AI57</f>
        <v>-59000</v>
      </c>
      <c r="AJ58" s="31" t="n">
        <f aca="false">AJ50-AJ57</f>
        <v>-59000</v>
      </c>
      <c r="AK58" s="31" t="n">
        <f aca="false">AK50-AK57</f>
        <v>-59000</v>
      </c>
    </row>
    <row r="59" customFormat="false" ht="15" hidden="false" customHeight="true" outlineLevel="0" collapsed="false">
      <c r="A59" s="25" t="s">
        <v>292</v>
      </c>
      <c r="B59" s="30" t="n">
        <f aca="false">MAX(0,B58)*Inputs!$B$15</f>
        <v>0</v>
      </c>
      <c r="C59" s="30" t="n">
        <f aca="false">MAX(0,C58)*Inputs!$B$15</f>
        <v>0</v>
      </c>
      <c r="D59" s="30" t="n">
        <f aca="false">MAX(0,D58)*Inputs!$B$15</f>
        <v>0</v>
      </c>
      <c r="E59" s="30" t="n">
        <f aca="false">MAX(0,E58)*Inputs!$B$15</f>
        <v>0</v>
      </c>
      <c r="F59" s="30" t="n">
        <f aca="false">MAX(0,F58)*Inputs!$B$15</f>
        <v>0</v>
      </c>
      <c r="G59" s="30" t="n">
        <f aca="false">MAX(0,G58)*Inputs!$B$15</f>
        <v>0</v>
      </c>
      <c r="H59" s="30" t="n">
        <f aca="false">MAX(0,H58)*Inputs!$B$15</f>
        <v>0</v>
      </c>
      <c r="I59" s="30" t="n">
        <f aca="false">MAX(0,I58)*Inputs!$B$15</f>
        <v>0</v>
      </c>
      <c r="J59" s="30" t="n">
        <f aca="false">MAX(0,J58)*Inputs!$B$15</f>
        <v>0</v>
      </c>
      <c r="K59" s="30" t="n">
        <f aca="false">MAX(0,K58)*Inputs!$B$15</f>
        <v>0</v>
      </c>
      <c r="L59" s="30" t="n">
        <f aca="false">MAX(0,L58)*Inputs!$B$15</f>
        <v>0</v>
      </c>
      <c r="M59" s="30" t="n">
        <f aca="false">MAX(0,M58)*Inputs!$B$15</f>
        <v>0</v>
      </c>
      <c r="N59" s="30" t="n">
        <f aca="false">MAX(0,N58)*Inputs!$B$15</f>
        <v>0</v>
      </c>
      <c r="O59" s="30" t="n">
        <f aca="false">MAX(0,O58)*Inputs!$B$15</f>
        <v>0</v>
      </c>
      <c r="P59" s="30" t="n">
        <f aca="false">MAX(0,P58)*Inputs!$B$15</f>
        <v>0</v>
      </c>
      <c r="Q59" s="30" t="n">
        <f aca="false">MAX(0,Q58)*Inputs!$B$15</f>
        <v>0</v>
      </c>
      <c r="R59" s="30" t="n">
        <f aca="false">MAX(0,R58)*Inputs!$B$15</f>
        <v>0</v>
      </c>
      <c r="S59" s="30" t="n">
        <f aca="false">MAX(0,S58)*Inputs!$B$15</f>
        <v>0</v>
      </c>
      <c r="T59" s="30" t="n">
        <f aca="false">MAX(0,T58)*Inputs!$B$15</f>
        <v>0</v>
      </c>
      <c r="U59" s="30" t="n">
        <f aca="false">MAX(0,U58)*Inputs!$B$15</f>
        <v>0</v>
      </c>
      <c r="V59" s="30" t="n">
        <f aca="false">MAX(0,V58)*Inputs!$B$15</f>
        <v>0</v>
      </c>
      <c r="W59" s="30" t="n">
        <f aca="false">MAX(0,W58)*Inputs!$B$15</f>
        <v>0</v>
      </c>
      <c r="X59" s="30" t="n">
        <f aca="false">MAX(0,X58)*Inputs!$B$15</f>
        <v>0</v>
      </c>
      <c r="Y59" s="30" t="n">
        <f aca="false">MAX(0,Y58)*Inputs!$B$15</f>
        <v>0</v>
      </c>
      <c r="Z59" s="30" t="n">
        <f aca="false">MAX(0,Z58)*Inputs!$B$15</f>
        <v>0</v>
      </c>
      <c r="AA59" s="30" t="n">
        <f aca="false">MAX(0,AA58)*Inputs!$B$15</f>
        <v>0</v>
      </c>
      <c r="AB59" s="30" t="n">
        <f aca="false">MAX(0,AB58)*Inputs!$B$15</f>
        <v>0</v>
      </c>
      <c r="AC59" s="30" t="n">
        <f aca="false">MAX(0,AC58)*Inputs!$B$15</f>
        <v>0</v>
      </c>
      <c r="AD59" s="30" t="n">
        <f aca="false">MAX(0,AD58)*Inputs!$B$15</f>
        <v>0</v>
      </c>
      <c r="AE59" s="30" t="n">
        <f aca="false">MAX(0,AE58)*Inputs!$B$15</f>
        <v>0</v>
      </c>
      <c r="AF59" s="30" t="n">
        <f aca="false">MAX(0,AF58)*Inputs!$B$15</f>
        <v>0</v>
      </c>
      <c r="AG59" s="30" t="n">
        <f aca="false">MAX(0,AG58)*Inputs!$B$15</f>
        <v>0</v>
      </c>
      <c r="AH59" s="30" t="n">
        <f aca="false">MAX(0,AH58)*Inputs!$B$15</f>
        <v>0</v>
      </c>
      <c r="AI59" s="30" t="n">
        <f aca="false">MAX(0,AI58)*Inputs!$B$15</f>
        <v>0</v>
      </c>
      <c r="AJ59" s="30" t="n">
        <f aca="false">MAX(0,AJ58)*Inputs!$B$15</f>
        <v>0</v>
      </c>
      <c r="AK59" s="30" t="n">
        <f aca="false">MAX(0,AK58)*Inputs!$B$15</f>
        <v>0</v>
      </c>
    </row>
    <row r="60" customFormat="false" ht="15" hidden="false" customHeight="true" outlineLevel="0" collapsed="false">
      <c r="A60" s="25" t="s">
        <v>293</v>
      </c>
      <c r="B60" s="30" t="n">
        <f aca="false">B49+B57-B56</f>
        <v>59000</v>
      </c>
      <c r="C60" s="30" t="n">
        <f aca="false">C49+C57-C56</f>
        <v>59000</v>
      </c>
      <c r="D60" s="30" t="n">
        <f aca="false">D49+D57-D56</f>
        <v>59000</v>
      </c>
      <c r="E60" s="30" t="n">
        <f aca="false">E49+E57-E56</f>
        <v>59000</v>
      </c>
      <c r="F60" s="30" t="n">
        <f aca="false">F49+F57-F56</f>
        <v>59000</v>
      </c>
      <c r="G60" s="30" t="n">
        <f aca="false">G49+G57-G56</f>
        <v>59000</v>
      </c>
      <c r="H60" s="30" t="n">
        <f aca="false">H49+H57-H56</f>
        <v>59000</v>
      </c>
      <c r="I60" s="30" t="n">
        <f aca="false">I49+I57-I56</f>
        <v>59000</v>
      </c>
      <c r="J60" s="30" t="n">
        <f aca="false">J49+J57-J56</f>
        <v>59000</v>
      </c>
      <c r="K60" s="30" t="n">
        <f aca="false">K49+K57-K56</f>
        <v>59000</v>
      </c>
      <c r="L60" s="30" t="n">
        <f aca="false">L49+L57-L56</f>
        <v>59000</v>
      </c>
      <c r="M60" s="30" t="n">
        <f aca="false">M49+M57-M56</f>
        <v>59000</v>
      </c>
      <c r="N60" s="30" t="n">
        <f aca="false">N49+N57-N56</f>
        <v>59000</v>
      </c>
      <c r="O60" s="30" t="n">
        <f aca="false">O49+O57-O56</f>
        <v>59000</v>
      </c>
      <c r="P60" s="30" t="n">
        <f aca="false">P49+P57-P56</f>
        <v>59000</v>
      </c>
      <c r="Q60" s="30" t="n">
        <f aca="false">Q49+Q57-Q56</f>
        <v>59000</v>
      </c>
      <c r="R60" s="30" t="n">
        <f aca="false">R49+R57-R56</f>
        <v>59000</v>
      </c>
      <c r="S60" s="30" t="n">
        <f aca="false">S49+S57-S56</f>
        <v>59000</v>
      </c>
      <c r="T60" s="30" t="n">
        <f aca="false">T49+T57-T56</f>
        <v>59000</v>
      </c>
      <c r="U60" s="30" t="n">
        <f aca="false">U49+U57-U56</f>
        <v>59000</v>
      </c>
      <c r="V60" s="30" t="n">
        <f aca="false">V49+V57-V56</f>
        <v>59000</v>
      </c>
      <c r="W60" s="30" t="n">
        <f aca="false">W49+W57-W56</f>
        <v>59000</v>
      </c>
      <c r="X60" s="30" t="n">
        <f aca="false">X49+X57-X56</f>
        <v>59000</v>
      </c>
      <c r="Y60" s="30" t="n">
        <f aca="false">Y49+Y57-Y56</f>
        <v>59000</v>
      </c>
      <c r="Z60" s="30" t="n">
        <f aca="false">Z49+Z57-Z56</f>
        <v>59000</v>
      </c>
      <c r="AA60" s="30" t="n">
        <f aca="false">AA49+AA57-AA56</f>
        <v>59000</v>
      </c>
      <c r="AB60" s="30" t="n">
        <f aca="false">AB49+AB57-AB56</f>
        <v>59000</v>
      </c>
      <c r="AC60" s="30" t="n">
        <f aca="false">AC49+AC57-AC56</f>
        <v>59000</v>
      </c>
      <c r="AD60" s="30" t="n">
        <f aca="false">AD49+AD57-AD56</f>
        <v>59000</v>
      </c>
      <c r="AE60" s="30" t="n">
        <f aca="false">AE49+AE57-AE56</f>
        <v>59000</v>
      </c>
      <c r="AF60" s="30" t="n">
        <f aca="false">AF49+AF57-AF56</f>
        <v>59000</v>
      </c>
      <c r="AG60" s="30" t="n">
        <f aca="false">AG49+AG57-AG56</f>
        <v>59000</v>
      </c>
      <c r="AH60" s="30" t="n">
        <f aca="false">AH49+AH57-AH56</f>
        <v>59000</v>
      </c>
      <c r="AI60" s="30" t="n">
        <f aca="false">AI49+AI57-AI56</f>
        <v>59000</v>
      </c>
      <c r="AJ60" s="30" t="n">
        <f aca="false">AJ49+AJ57-AJ56</f>
        <v>59000</v>
      </c>
      <c r="AK60" s="30" t="n">
        <f aca="false">AK49+AK57-AK56</f>
        <v>59000</v>
      </c>
    </row>
    <row r="61" customFormat="false" ht="15" hidden="false" customHeight="true" outlineLevel="0" collapsed="false">
      <c r="A61" s="25" t="s">
        <v>294</v>
      </c>
      <c r="B61" s="30" t="n">
        <f aca="false">B30*B38*Cases!$E$26</f>
        <v>0</v>
      </c>
      <c r="C61" s="30" t="n">
        <f aca="false">C30*C38*Cases!$E$26</f>
        <v>0</v>
      </c>
      <c r="D61" s="30" t="n">
        <f aca="false">D30*D38*Cases!$E$26</f>
        <v>0</v>
      </c>
      <c r="E61" s="30" t="n">
        <f aca="false">E30*E38*Cases!$E$26</f>
        <v>0</v>
      </c>
      <c r="F61" s="30" t="n">
        <f aca="false">F30*F38*Cases!$E$26</f>
        <v>0</v>
      </c>
      <c r="G61" s="30" t="n">
        <f aca="false">G30*G38*Cases!$E$26</f>
        <v>0</v>
      </c>
      <c r="H61" s="30" t="n">
        <f aca="false">H30*H38*Cases!$E$26</f>
        <v>0</v>
      </c>
      <c r="I61" s="30" t="n">
        <f aca="false">I30*I38*Cases!$E$26</f>
        <v>0</v>
      </c>
      <c r="J61" s="30" t="n">
        <f aca="false">J30*J38*Cases!$E$26</f>
        <v>0</v>
      </c>
      <c r="K61" s="30" t="n">
        <f aca="false">K30*K38*Cases!$E$26</f>
        <v>0</v>
      </c>
      <c r="L61" s="30" t="n">
        <f aca="false">L30*L38*Cases!$E$26</f>
        <v>0</v>
      </c>
      <c r="M61" s="30" t="n">
        <f aca="false">M30*M38*Cases!$E$26</f>
        <v>0</v>
      </c>
      <c r="N61" s="30" t="n">
        <f aca="false">N30*N38*Cases!$E$26</f>
        <v>0</v>
      </c>
      <c r="O61" s="30" t="n">
        <f aca="false">O30*O38*Cases!$E$26</f>
        <v>0</v>
      </c>
      <c r="P61" s="30" t="n">
        <f aca="false">P30*P38*Cases!$E$26</f>
        <v>0</v>
      </c>
      <c r="Q61" s="30" t="n">
        <f aca="false">Q30*Q38*Cases!$E$26</f>
        <v>0</v>
      </c>
      <c r="R61" s="30" t="n">
        <f aca="false">R30*R38*Cases!$E$26</f>
        <v>0</v>
      </c>
      <c r="S61" s="30" t="n">
        <f aca="false">S30*S38*Cases!$E$26</f>
        <v>0</v>
      </c>
      <c r="T61" s="30" t="n">
        <f aca="false">T30*T38*Cases!$E$26</f>
        <v>0</v>
      </c>
      <c r="U61" s="30" t="n">
        <f aca="false">U30*U38*Cases!$E$26</f>
        <v>0</v>
      </c>
      <c r="V61" s="30" t="n">
        <f aca="false">V30*V38*Cases!$E$26</f>
        <v>0</v>
      </c>
      <c r="W61" s="30" t="n">
        <f aca="false">W30*W38*Cases!$E$26</f>
        <v>0</v>
      </c>
      <c r="X61" s="30" t="n">
        <f aca="false">X30*X38*Cases!$E$26</f>
        <v>0</v>
      </c>
      <c r="Y61" s="30" t="n">
        <f aca="false">Y30*Y38*Cases!$E$26</f>
        <v>0</v>
      </c>
      <c r="Z61" s="30" t="n">
        <f aca="false">Z30*Z38*Cases!$E$26</f>
        <v>0</v>
      </c>
      <c r="AA61" s="30" t="n">
        <f aca="false">AA30*AA38*Cases!$E$26</f>
        <v>0</v>
      </c>
      <c r="AB61" s="30" t="n">
        <f aca="false">AB30*AB38*Cases!$E$26</f>
        <v>0</v>
      </c>
      <c r="AC61" s="30" t="n">
        <f aca="false">AC30*AC38*Cases!$E$26</f>
        <v>0</v>
      </c>
      <c r="AD61" s="30" t="n">
        <f aca="false">AD30*AD38*Cases!$E$26</f>
        <v>0</v>
      </c>
      <c r="AE61" s="30" t="n">
        <f aca="false">AE30*AE38*Cases!$E$26</f>
        <v>0</v>
      </c>
      <c r="AF61" s="30" t="n">
        <f aca="false">AF30*AF38*Cases!$E$26</f>
        <v>0</v>
      </c>
      <c r="AG61" s="30" t="n">
        <f aca="false">AG30*AG38*Cases!$E$26</f>
        <v>0</v>
      </c>
      <c r="AH61" s="30" t="n">
        <f aca="false">AH30*AH38*Cases!$E$26</f>
        <v>0</v>
      </c>
      <c r="AI61" s="30" t="n">
        <f aca="false">AI30*AI38*Cases!$E$26</f>
        <v>0</v>
      </c>
      <c r="AJ61" s="30" t="n">
        <f aca="false">AJ30*AJ38*Cases!$E$26</f>
        <v>0</v>
      </c>
      <c r="AK61" s="30" t="n">
        <f aca="false">AK30*AK38*Cases!$E$26</f>
        <v>0</v>
      </c>
    </row>
    <row r="62" customFormat="false" ht="15" hidden="false" customHeight="true" outlineLevel="0" collapsed="false">
      <c r="A62" s="25" t="s">
        <v>295</v>
      </c>
      <c r="B62" s="30" t="n">
        <f aca="false">SUM(B39:B40)+B42+B41*(1-Cases!$E$26)</f>
        <v>0</v>
      </c>
      <c r="C62" s="30" t="n">
        <f aca="false">SUM(C39:C40)+C42+C41*(1-Cases!$E$26)</f>
        <v>0</v>
      </c>
      <c r="D62" s="30" t="n">
        <f aca="false">SUM(D39:D40)+D42+D41*(1-Cases!$E$26)</f>
        <v>0</v>
      </c>
      <c r="E62" s="30" t="n">
        <f aca="false">SUM(E39:E40)+E42+E41*(1-Cases!$E$26)</f>
        <v>0</v>
      </c>
      <c r="F62" s="30" t="n">
        <f aca="false">SUM(F39:F40)+F42+F41*(1-Cases!$E$26)</f>
        <v>0</v>
      </c>
      <c r="G62" s="30" t="n">
        <f aca="false">SUM(G39:G40)+G42+G41*(1-Cases!$E$26)</f>
        <v>0</v>
      </c>
      <c r="H62" s="30" t="n">
        <f aca="false">SUM(H39:H40)+H42+H41*(1-Cases!$E$26)</f>
        <v>0</v>
      </c>
      <c r="I62" s="30" t="n">
        <f aca="false">SUM(I39:I40)+I42+I41*(1-Cases!$E$26)</f>
        <v>0</v>
      </c>
      <c r="J62" s="30" t="n">
        <f aca="false">SUM(J39:J40)+J42+J41*(1-Cases!$E$26)</f>
        <v>0</v>
      </c>
      <c r="K62" s="30" t="n">
        <f aca="false">SUM(K39:K40)+K42+K41*(1-Cases!$E$26)</f>
        <v>0</v>
      </c>
      <c r="L62" s="30" t="n">
        <f aca="false">SUM(L39:L40)+L42+L41*(1-Cases!$E$26)</f>
        <v>0</v>
      </c>
      <c r="M62" s="30" t="n">
        <f aca="false">SUM(M39:M40)+M42+M41*(1-Cases!$E$26)</f>
        <v>0</v>
      </c>
      <c r="N62" s="30" t="n">
        <f aca="false">SUM(N39:N40)+N42+N41*(1-Cases!$E$26)</f>
        <v>0</v>
      </c>
      <c r="O62" s="30" t="n">
        <f aca="false">SUM(O39:O40)+O42+O41*(1-Cases!$E$26)</f>
        <v>0</v>
      </c>
      <c r="P62" s="30" t="n">
        <f aca="false">SUM(P39:P40)+P42+P41*(1-Cases!$E$26)</f>
        <v>0</v>
      </c>
      <c r="Q62" s="30" t="n">
        <f aca="false">SUM(Q39:Q40)+Q42+Q41*(1-Cases!$E$26)</f>
        <v>0</v>
      </c>
      <c r="R62" s="30" t="n">
        <f aca="false">SUM(R39:R40)+R42+R41*(1-Cases!$E$26)</f>
        <v>0</v>
      </c>
      <c r="S62" s="30" t="n">
        <f aca="false">SUM(S39:S40)+S42+S41*(1-Cases!$E$26)</f>
        <v>0</v>
      </c>
      <c r="T62" s="30" t="n">
        <f aca="false">SUM(T39:T40)+T42+T41*(1-Cases!$E$26)</f>
        <v>0</v>
      </c>
      <c r="U62" s="30" t="n">
        <f aca="false">SUM(U39:U40)+U42+U41*(1-Cases!$E$26)</f>
        <v>0</v>
      </c>
      <c r="V62" s="30" t="n">
        <f aca="false">SUM(V39:V40)+V42+V41*(1-Cases!$E$26)</f>
        <v>0</v>
      </c>
      <c r="W62" s="30" t="n">
        <f aca="false">SUM(W39:W40)+W42+W41*(1-Cases!$E$26)</f>
        <v>0</v>
      </c>
      <c r="X62" s="30" t="n">
        <f aca="false">SUM(X39:X40)+X42+X41*(1-Cases!$E$26)</f>
        <v>0</v>
      </c>
      <c r="Y62" s="30" t="n">
        <f aca="false">SUM(Y39:Y40)+Y42+Y41*(1-Cases!$E$26)</f>
        <v>0</v>
      </c>
      <c r="Z62" s="30" t="n">
        <f aca="false">SUM(Z39:Z40)+Z42+Z41*(1-Cases!$E$26)</f>
        <v>0</v>
      </c>
      <c r="AA62" s="30" t="n">
        <f aca="false">SUM(AA39:AA40)+AA42+AA41*(1-Cases!$E$26)</f>
        <v>0</v>
      </c>
      <c r="AB62" s="30" t="n">
        <f aca="false">SUM(AB39:AB40)+AB42+AB41*(1-Cases!$E$26)</f>
        <v>0</v>
      </c>
      <c r="AC62" s="30" t="n">
        <f aca="false">SUM(AC39:AC40)+AC42+AC41*(1-Cases!$E$26)</f>
        <v>0</v>
      </c>
      <c r="AD62" s="30" t="n">
        <f aca="false">SUM(AD39:AD40)+AD42+AD41*(1-Cases!$E$26)</f>
        <v>0</v>
      </c>
      <c r="AE62" s="30" t="n">
        <f aca="false">SUM(AE39:AE40)+AE42+AE41*(1-Cases!$E$26)</f>
        <v>0</v>
      </c>
      <c r="AF62" s="30" t="n">
        <f aca="false">SUM(AF39:AF40)+AF42+AF41*(1-Cases!$E$26)</f>
        <v>0</v>
      </c>
      <c r="AG62" s="30" t="n">
        <f aca="false">SUM(AG39:AG40)+AG42+AG41*(1-Cases!$E$26)</f>
        <v>0</v>
      </c>
      <c r="AH62" s="30" t="n">
        <f aca="false">SUM(AH39:AH40)+AH42+AH41*(1-Cases!$E$26)</f>
        <v>0</v>
      </c>
      <c r="AI62" s="30" t="n">
        <f aca="false">SUM(AI39:AI40)+AI42+AI41*(1-Cases!$E$26)</f>
        <v>0</v>
      </c>
      <c r="AJ62" s="30" t="n">
        <f aca="false">SUM(AJ39:AJ40)+AJ42+AJ41*(1-Cases!$E$26)</f>
        <v>0</v>
      </c>
      <c r="AK62" s="30" t="n">
        <f aca="false">SUM(AK39:AK40)+AK42+AK41*(1-Cases!$E$26)</f>
        <v>0</v>
      </c>
    </row>
    <row r="63" customFormat="false" ht="15" hidden="false" customHeight="true" outlineLevel="0" collapsed="false">
      <c r="A63" s="25" t="s">
        <v>296</v>
      </c>
      <c r="B63" s="30" t="n">
        <f aca="false">IF(B5&gt;Cases!$E$27,INDEX($B62:$AK62,1,MAX(1,B5-Cases!$E$27)),0)*(1-Cases!$E$28)</f>
        <v>0</v>
      </c>
      <c r="C63" s="30" t="n">
        <f aca="false">IF(C5&gt;Cases!$E$27,INDEX($B62:$AK62,1,MAX(1,C5-Cases!$E$27)),0)*(1-Cases!$E$28)</f>
        <v>0</v>
      </c>
      <c r="D63" s="30" t="n">
        <f aca="false">IF(D5&gt;Cases!$E$27,INDEX($B62:$AK62,1,MAX(1,D5-Cases!$E$27)),0)*(1-Cases!$E$28)</f>
        <v>0</v>
      </c>
      <c r="E63" s="30" t="n">
        <f aca="false">IF(E5&gt;Cases!$E$27,INDEX($B62:$AK62,1,MAX(1,E5-Cases!$E$27)),0)*(1-Cases!$E$28)</f>
        <v>0</v>
      </c>
      <c r="F63" s="30" t="n">
        <f aca="false">IF(F5&gt;Cases!$E$27,INDEX($B62:$AK62,1,MAX(1,F5-Cases!$E$27)),0)*(1-Cases!$E$28)</f>
        <v>0</v>
      </c>
      <c r="G63" s="30" t="n">
        <f aca="false">IF(G5&gt;Cases!$E$27,INDEX($B62:$AK62,1,MAX(1,G5-Cases!$E$27)),0)*(1-Cases!$E$28)</f>
        <v>0</v>
      </c>
      <c r="H63" s="30" t="n">
        <f aca="false">IF(H5&gt;Cases!$E$27,INDEX($B62:$AK62,1,MAX(1,H5-Cases!$E$27)),0)*(1-Cases!$E$28)</f>
        <v>0</v>
      </c>
      <c r="I63" s="30" t="n">
        <f aca="false">IF(I5&gt;Cases!$E$27,INDEX($B62:$AK62,1,MAX(1,I5-Cases!$E$27)),0)*(1-Cases!$E$28)</f>
        <v>0</v>
      </c>
      <c r="J63" s="30" t="n">
        <f aca="false">IF(J5&gt;Cases!$E$27,INDEX($B62:$AK62,1,MAX(1,J5-Cases!$E$27)),0)*(1-Cases!$E$28)</f>
        <v>0</v>
      </c>
      <c r="K63" s="30" t="n">
        <f aca="false">IF(K5&gt;Cases!$E$27,INDEX($B62:$AK62,1,MAX(1,K5-Cases!$E$27)),0)*(1-Cases!$E$28)</f>
        <v>0</v>
      </c>
      <c r="L63" s="30" t="n">
        <f aca="false">IF(L5&gt;Cases!$E$27,INDEX($B62:$AK62,1,MAX(1,L5-Cases!$E$27)),0)*(1-Cases!$E$28)</f>
        <v>0</v>
      </c>
      <c r="M63" s="30" t="n">
        <f aca="false">IF(M5&gt;Cases!$E$27,INDEX($B62:$AK62,1,MAX(1,M5-Cases!$E$27)),0)*(1-Cases!$E$28)</f>
        <v>0</v>
      </c>
      <c r="N63" s="30" t="n">
        <f aca="false">IF(N5&gt;Cases!$E$27,INDEX($B62:$AK62,1,MAX(1,N5-Cases!$E$27)),0)*(1-Cases!$E$28)</f>
        <v>0</v>
      </c>
      <c r="O63" s="30" t="n">
        <f aca="false">IF(O5&gt;Cases!$E$27,INDEX($B62:$AK62,1,MAX(1,O5-Cases!$E$27)),0)*(1-Cases!$E$28)</f>
        <v>0</v>
      </c>
      <c r="P63" s="30" t="n">
        <f aca="false">IF(P5&gt;Cases!$E$27,INDEX($B62:$AK62,1,MAX(1,P5-Cases!$E$27)),0)*(1-Cases!$E$28)</f>
        <v>0</v>
      </c>
      <c r="Q63" s="30" t="n">
        <f aca="false">IF(Q5&gt;Cases!$E$27,INDEX($B62:$AK62,1,MAX(1,Q5-Cases!$E$27)),0)*(1-Cases!$E$28)</f>
        <v>0</v>
      </c>
      <c r="R63" s="30" t="n">
        <f aca="false">IF(R5&gt;Cases!$E$27,INDEX($B62:$AK62,1,MAX(1,R5-Cases!$E$27)),0)*(1-Cases!$E$28)</f>
        <v>0</v>
      </c>
      <c r="S63" s="30" t="n">
        <f aca="false">IF(S5&gt;Cases!$E$27,INDEX($B62:$AK62,1,MAX(1,S5-Cases!$E$27)),0)*(1-Cases!$E$28)</f>
        <v>0</v>
      </c>
      <c r="T63" s="30" t="n">
        <f aca="false">IF(T5&gt;Cases!$E$27,INDEX($B62:$AK62,1,MAX(1,T5-Cases!$E$27)),0)*(1-Cases!$E$28)</f>
        <v>0</v>
      </c>
      <c r="U63" s="30" t="n">
        <f aca="false">IF(U5&gt;Cases!$E$27,INDEX($B62:$AK62,1,MAX(1,U5-Cases!$E$27)),0)*(1-Cases!$E$28)</f>
        <v>0</v>
      </c>
      <c r="V63" s="30" t="n">
        <f aca="false">IF(V5&gt;Cases!$E$27,INDEX($B62:$AK62,1,MAX(1,V5-Cases!$E$27)),0)*(1-Cases!$E$28)</f>
        <v>0</v>
      </c>
      <c r="W63" s="30" t="n">
        <f aca="false">IF(W5&gt;Cases!$E$27,INDEX($B62:$AK62,1,MAX(1,W5-Cases!$E$27)),0)*(1-Cases!$E$28)</f>
        <v>0</v>
      </c>
      <c r="X63" s="30" t="n">
        <f aca="false">IF(X5&gt;Cases!$E$27,INDEX($B62:$AK62,1,MAX(1,X5-Cases!$E$27)),0)*(1-Cases!$E$28)</f>
        <v>0</v>
      </c>
      <c r="Y63" s="30" t="n">
        <f aca="false">IF(Y5&gt;Cases!$E$27,INDEX($B62:$AK62,1,MAX(1,Y5-Cases!$E$27)),0)*(1-Cases!$E$28)</f>
        <v>0</v>
      </c>
      <c r="Z63" s="30" t="n">
        <f aca="false">IF(Z5&gt;Cases!$E$27,INDEX($B62:$AK62,1,MAX(1,Z5-Cases!$E$27)),0)*(1-Cases!$E$28)</f>
        <v>0</v>
      </c>
      <c r="AA63" s="30" t="n">
        <f aca="false">IF(AA5&gt;Cases!$E$27,INDEX($B62:$AK62,1,MAX(1,AA5-Cases!$E$27)),0)*(1-Cases!$E$28)</f>
        <v>0</v>
      </c>
      <c r="AB63" s="30" t="n">
        <f aca="false">IF(AB5&gt;Cases!$E$27,INDEX($B62:$AK62,1,MAX(1,AB5-Cases!$E$27)),0)*(1-Cases!$E$28)</f>
        <v>0</v>
      </c>
      <c r="AC63" s="30" t="n">
        <f aca="false">IF(AC5&gt;Cases!$E$27,INDEX($B62:$AK62,1,MAX(1,AC5-Cases!$E$27)),0)*(1-Cases!$E$28)</f>
        <v>0</v>
      </c>
      <c r="AD63" s="30" t="n">
        <f aca="false">IF(AD5&gt;Cases!$E$27,INDEX($B62:$AK62,1,MAX(1,AD5-Cases!$E$27)),0)*(1-Cases!$E$28)</f>
        <v>0</v>
      </c>
      <c r="AE63" s="30" t="n">
        <f aca="false">IF(AE5&gt;Cases!$E$27,INDEX($B62:$AK62,1,MAX(1,AE5-Cases!$E$27)),0)*(1-Cases!$E$28)</f>
        <v>0</v>
      </c>
      <c r="AF63" s="30" t="n">
        <f aca="false">IF(AF5&gt;Cases!$E$27,INDEX($B62:$AK62,1,MAX(1,AF5-Cases!$E$27)),0)*(1-Cases!$E$28)</f>
        <v>0</v>
      </c>
      <c r="AG63" s="30" t="n">
        <f aca="false">IF(AG5&gt;Cases!$E$27,INDEX($B62:$AK62,1,MAX(1,AG5-Cases!$E$27)),0)*(1-Cases!$E$28)</f>
        <v>0</v>
      </c>
      <c r="AH63" s="30" t="n">
        <f aca="false">IF(AH5&gt;Cases!$E$27,INDEX($B62:$AK62,1,MAX(1,AH5-Cases!$E$27)),0)*(1-Cases!$E$28)</f>
        <v>0</v>
      </c>
      <c r="AI63" s="30" t="n">
        <f aca="false">IF(AI5&gt;Cases!$E$27,INDEX($B62:$AK62,1,MAX(1,AI5-Cases!$E$27)),0)*(1-Cases!$E$28)</f>
        <v>0</v>
      </c>
      <c r="AJ63" s="30" t="n">
        <f aca="false">IF(AJ5&gt;Cases!$E$27,INDEX($B62:$AK62,1,MAX(1,AJ5-Cases!$E$27)),0)*(1-Cases!$E$28)</f>
        <v>0</v>
      </c>
      <c r="AK63" s="30" t="n">
        <f aca="false">IF(AK5&gt;Cases!$E$27,INDEX($B62:$AK62,1,MAX(1,AK5-Cases!$E$27)),0)*(1-Cases!$E$28)</f>
        <v>0</v>
      </c>
    </row>
    <row r="64" customFormat="false" ht="15" hidden="false" customHeight="true" outlineLevel="0" collapsed="false">
      <c r="A64" s="23" t="s">
        <v>297</v>
      </c>
      <c r="B64" s="31" t="n">
        <f aca="false">SUM(B61:B61,B63)</f>
        <v>0</v>
      </c>
      <c r="C64" s="31" t="n">
        <f aca="false">SUM(C61:C61,C63)</f>
        <v>0</v>
      </c>
      <c r="D64" s="31" t="n">
        <f aca="false">SUM(D61:D61,D63)</f>
        <v>0</v>
      </c>
      <c r="E64" s="31" t="n">
        <f aca="false">SUM(E61:E61,E63)</f>
        <v>0</v>
      </c>
      <c r="F64" s="31" t="n">
        <f aca="false">SUM(F61:F61,F63)</f>
        <v>0</v>
      </c>
      <c r="G64" s="31" t="n">
        <f aca="false">SUM(G61:G61,G63)</f>
        <v>0</v>
      </c>
      <c r="H64" s="31" t="n">
        <f aca="false">SUM(H61:H61,H63)</f>
        <v>0</v>
      </c>
      <c r="I64" s="31" t="n">
        <f aca="false">SUM(I61:I61,I63)</f>
        <v>0</v>
      </c>
      <c r="J64" s="31" t="n">
        <f aca="false">SUM(J61:J61,J63)</f>
        <v>0</v>
      </c>
      <c r="K64" s="31" t="n">
        <f aca="false">SUM(K61:K61,K63)</f>
        <v>0</v>
      </c>
      <c r="L64" s="31" t="n">
        <f aca="false">SUM(L61:L61,L63)</f>
        <v>0</v>
      </c>
      <c r="M64" s="31" t="n">
        <f aca="false">SUM(M61:M61,M63)</f>
        <v>0</v>
      </c>
      <c r="N64" s="31" t="n">
        <f aca="false">SUM(N61:N61,N63)</f>
        <v>0</v>
      </c>
      <c r="O64" s="31" t="n">
        <f aca="false">SUM(O61:O61,O63)</f>
        <v>0</v>
      </c>
      <c r="P64" s="31" t="n">
        <f aca="false">SUM(P61:P61,P63)</f>
        <v>0</v>
      </c>
      <c r="Q64" s="31" t="n">
        <f aca="false">SUM(Q61:Q61,Q63)</f>
        <v>0</v>
      </c>
      <c r="R64" s="31" t="n">
        <f aca="false">SUM(R61:R61,R63)</f>
        <v>0</v>
      </c>
      <c r="S64" s="31" t="n">
        <f aca="false">SUM(S61:S61,S63)</f>
        <v>0</v>
      </c>
      <c r="T64" s="31" t="n">
        <f aca="false">SUM(T61:T61,T63)</f>
        <v>0</v>
      </c>
      <c r="U64" s="31" t="n">
        <f aca="false">SUM(U61:U61,U63)</f>
        <v>0</v>
      </c>
      <c r="V64" s="31" t="n">
        <f aca="false">SUM(V61:V61,V63)</f>
        <v>0</v>
      </c>
      <c r="W64" s="31" t="n">
        <f aca="false">SUM(W61:W61,W63)</f>
        <v>0</v>
      </c>
      <c r="X64" s="31" t="n">
        <f aca="false">SUM(X61:X61,X63)</f>
        <v>0</v>
      </c>
      <c r="Y64" s="31" t="n">
        <f aca="false">SUM(Y61:Y61,Y63)</f>
        <v>0</v>
      </c>
      <c r="Z64" s="31" t="n">
        <f aca="false">SUM(Z61:Z61,Z63)</f>
        <v>0</v>
      </c>
      <c r="AA64" s="31" t="n">
        <f aca="false">SUM(AA61:AA61,AA63)</f>
        <v>0</v>
      </c>
      <c r="AB64" s="31" t="n">
        <f aca="false">SUM(AB61:AB61,AB63)</f>
        <v>0</v>
      </c>
      <c r="AC64" s="31" t="n">
        <f aca="false">SUM(AC61:AC61,AC63)</f>
        <v>0</v>
      </c>
      <c r="AD64" s="31" t="n">
        <f aca="false">SUM(AD61:AD61,AD63)</f>
        <v>0</v>
      </c>
      <c r="AE64" s="31" t="n">
        <f aca="false">SUM(AE61:AE61,AE63)</f>
        <v>0</v>
      </c>
      <c r="AF64" s="31" t="n">
        <f aca="false">SUM(AF61:AF61,AF63)</f>
        <v>0</v>
      </c>
      <c r="AG64" s="31" t="n">
        <f aca="false">SUM(AG61:AG61,AG63)</f>
        <v>0</v>
      </c>
      <c r="AH64" s="31" t="n">
        <f aca="false">SUM(AH61:AH61,AH63)</f>
        <v>0</v>
      </c>
      <c r="AI64" s="31" t="n">
        <f aca="false">SUM(AI61:AI61,AI63)</f>
        <v>0</v>
      </c>
      <c r="AJ64" s="31" t="n">
        <f aca="false">SUM(AJ61:AJ61,AJ63)</f>
        <v>0</v>
      </c>
      <c r="AK64" s="31" t="n">
        <f aca="false">SUM(AK61:AK61,AK63)</f>
        <v>0</v>
      </c>
    </row>
    <row r="65" customFormat="false" ht="15" hidden="false" customHeight="true" outlineLevel="0" collapsed="false">
      <c r="A65" s="25" t="s">
        <v>298</v>
      </c>
      <c r="B65" s="30" t="n">
        <f aca="false">0+B62*(1-Cases!$E$28)-B63</f>
        <v>0</v>
      </c>
      <c r="C65" s="30" t="n">
        <f aca="false">B65+C62*(1-Cases!$E$28)-C63</f>
        <v>0</v>
      </c>
      <c r="D65" s="30" t="n">
        <f aca="false">C65+D62*(1-Cases!$E$28)-D63</f>
        <v>0</v>
      </c>
      <c r="E65" s="30" t="n">
        <f aca="false">D65+E62*(1-Cases!$E$28)-E63</f>
        <v>0</v>
      </c>
      <c r="F65" s="30" t="n">
        <f aca="false">E65+F62*(1-Cases!$E$28)-F63</f>
        <v>0</v>
      </c>
      <c r="G65" s="30" t="n">
        <f aca="false">F65+G62*(1-Cases!$E$28)-G63</f>
        <v>0</v>
      </c>
      <c r="H65" s="30" t="n">
        <f aca="false">G65+H62*(1-Cases!$E$28)-H63</f>
        <v>0</v>
      </c>
      <c r="I65" s="30" t="n">
        <f aca="false">H65+I62*(1-Cases!$E$28)-I63</f>
        <v>0</v>
      </c>
      <c r="J65" s="30" t="n">
        <f aca="false">I65+J62*(1-Cases!$E$28)-J63</f>
        <v>0</v>
      </c>
      <c r="K65" s="30" t="n">
        <f aca="false">J65+K62*(1-Cases!$E$28)-K63</f>
        <v>0</v>
      </c>
      <c r="L65" s="30" t="n">
        <f aca="false">K65+L62*(1-Cases!$E$28)-L63</f>
        <v>0</v>
      </c>
      <c r="M65" s="30" t="n">
        <f aca="false">L65+M62*(1-Cases!$E$28)-M63</f>
        <v>0</v>
      </c>
      <c r="N65" s="30" t="n">
        <f aca="false">M65+N62*(1-Cases!$E$28)-N63</f>
        <v>0</v>
      </c>
      <c r="O65" s="30" t="n">
        <f aca="false">N65+O62*(1-Cases!$E$28)-O63</f>
        <v>0</v>
      </c>
      <c r="P65" s="30" t="n">
        <f aca="false">O65+P62*(1-Cases!$E$28)-P63</f>
        <v>0</v>
      </c>
      <c r="Q65" s="30" t="n">
        <f aca="false">P65+Q62*(1-Cases!$E$28)-Q63</f>
        <v>0</v>
      </c>
      <c r="R65" s="30" t="n">
        <f aca="false">Q65+R62*(1-Cases!$E$28)-R63</f>
        <v>0</v>
      </c>
      <c r="S65" s="30" t="n">
        <f aca="false">R65+S62*(1-Cases!$E$28)-S63</f>
        <v>0</v>
      </c>
      <c r="T65" s="30" t="n">
        <f aca="false">S65+T62*(1-Cases!$E$28)-T63</f>
        <v>0</v>
      </c>
      <c r="U65" s="30" t="n">
        <f aca="false">T65+U62*(1-Cases!$E$28)-U63</f>
        <v>0</v>
      </c>
      <c r="V65" s="30" t="n">
        <f aca="false">U65+V62*(1-Cases!$E$28)-V63</f>
        <v>0</v>
      </c>
      <c r="W65" s="30" t="n">
        <f aca="false">V65+W62*(1-Cases!$E$28)-W63</f>
        <v>0</v>
      </c>
      <c r="X65" s="30" t="n">
        <f aca="false">W65+X62*(1-Cases!$E$28)-X63</f>
        <v>0</v>
      </c>
      <c r="Y65" s="30" t="n">
        <f aca="false">X65+Y62*(1-Cases!$E$28)-Y63</f>
        <v>0</v>
      </c>
      <c r="Z65" s="30" t="n">
        <f aca="false">Y65+Z62*(1-Cases!$E$28)-Z63</f>
        <v>0</v>
      </c>
      <c r="AA65" s="30" t="n">
        <f aca="false">Z65+AA62*(1-Cases!$E$28)-AA63</f>
        <v>0</v>
      </c>
      <c r="AB65" s="30" t="n">
        <f aca="false">AA65+AB62*(1-Cases!$E$28)-AB63</f>
        <v>0</v>
      </c>
      <c r="AC65" s="30" t="n">
        <f aca="false">AB65+AC62*(1-Cases!$E$28)-AC63</f>
        <v>0</v>
      </c>
      <c r="AD65" s="30" t="n">
        <f aca="false">AC65+AD62*(1-Cases!$E$28)-AD63</f>
        <v>0</v>
      </c>
      <c r="AE65" s="30" t="n">
        <f aca="false">AD65+AE62*(1-Cases!$E$28)-AE63</f>
        <v>0</v>
      </c>
      <c r="AF65" s="30" t="n">
        <f aca="false">AE65+AF62*(1-Cases!$E$28)-AF63</f>
        <v>0</v>
      </c>
      <c r="AG65" s="30" t="n">
        <f aca="false">AF65+AG62*(1-Cases!$E$28)-AG63</f>
        <v>0</v>
      </c>
      <c r="AH65" s="30" t="n">
        <f aca="false">AG65+AH62*(1-Cases!$E$28)-AH63</f>
        <v>0</v>
      </c>
      <c r="AI65" s="30" t="n">
        <f aca="false">AH65+AI62*(1-Cases!$E$28)-AI63</f>
        <v>0</v>
      </c>
      <c r="AJ65" s="30" t="n">
        <f aca="false">AI65+AJ62*(1-Cases!$E$28)-AJ63</f>
        <v>0</v>
      </c>
      <c r="AK65" s="30" t="n">
        <f aca="false">AJ65+AK62*(1-Cases!$E$28)-AK63</f>
        <v>0</v>
      </c>
    </row>
    <row r="66" customFormat="false" ht="15" hidden="false" customHeight="true" outlineLevel="0" collapsed="false">
      <c r="A66" s="25" t="s">
        <v>299</v>
      </c>
      <c r="B66" s="30" t="n">
        <f aca="false">0+B61-B41*Cases!$E$26</f>
        <v>0</v>
      </c>
      <c r="C66" s="30" t="n">
        <f aca="false">B66+C61-C41*Cases!$E$26</f>
        <v>0</v>
      </c>
      <c r="D66" s="30" t="n">
        <f aca="false">C66+D61-D41*Cases!$E$26</f>
        <v>0</v>
      </c>
      <c r="E66" s="30" t="n">
        <f aca="false">D66+E61-E41*Cases!$E$26</f>
        <v>0</v>
      </c>
      <c r="F66" s="30" t="n">
        <f aca="false">E66+F61-F41*Cases!$E$26</f>
        <v>0</v>
      </c>
      <c r="G66" s="30" t="n">
        <f aca="false">F66+G61-G41*Cases!$E$26</f>
        <v>0</v>
      </c>
      <c r="H66" s="30" t="n">
        <f aca="false">G66+H61-H41*Cases!$E$26</f>
        <v>0</v>
      </c>
      <c r="I66" s="30" t="n">
        <f aca="false">H66+I61-I41*Cases!$E$26</f>
        <v>0</v>
      </c>
      <c r="J66" s="30" t="n">
        <f aca="false">I66+J61-J41*Cases!$E$26</f>
        <v>0</v>
      </c>
      <c r="K66" s="30" t="n">
        <f aca="false">J66+K61-K41*Cases!$E$26</f>
        <v>0</v>
      </c>
      <c r="L66" s="30" t="n">
        <f aca="false">K66+L61-L41*Cases!$E$26</f>
        <v>0</v>
      </c>
      <c r="M66" s="30" t="n">
        <f aca="false">L66+M61-M41*Cases!$E$26</f>
        <v>0</v>
      </c>
      <c r="N66" s="30" t="n">
        <f aca="false">M66+N61-N41*Cases!$E$26</f>
        <v>0</v>
      </c>
      <c r="O66" s="30" t="n">
        <f aca="false">N66+O61-O41*Cases!$E$26</f>
        <v>0</v>
      </c>
      <c r="P66" s="30" t="n">
        <f aca="false">O66+P61-P41*Cases!$E$26</f>
        <v>0</v>
      </c>
      <c r="Q66" s="30" t="n">
        <f aca="false">P66+Q61-Q41*Cases!$E$26</f>
        <v>0</v>
      </c>
      <c r="R66" s="30" t="n">
        <f aca="false">Q66+R61-R41*Cases!$E$26</f>
        <v>0</v>
      </c>
      <c r="S66" s="30" t="n">
        <f aca="false">R66+S61-S41*Cases!$E$26</f>
        <v>0</v>
      </c>
      <c r="T66" s="30" t="n">
        <f aca="false">S66+T61-T41*Cases!$E$26</f>
        <v>0</v>
      </c>
      <c r="U66" s="30" t="n">
        <f aca="false">T66+U61-U41*Cases!$E$26</f>
        <v>0</v>
      </c>
      <c r="V66" s="30" t="n">
        <f aca="false">U66+V61-V41*Cases!$E$26</f>
        <v>0</v>
      </c>
      <c r="W66" s="30" t="n">
        <f aca="false">V66+W61-W41*Cases!$E$26</f>
        <v>0</v>
      </c>
      <c r="X66" s="30" t="n">
        <f aca="false">W66+X61-X41*Cases!$E$26</f>
        <v>0</v>
      </c>
      <c r="Y66" s="30" t="n">
        <f aca="false">X66+Y61-Y41*Cases!$E$26</f>
        <v>0</v>
      </c>
      <c r="Z66" s="30" t="n">
        <f aca="false">Y66+Z61-Z41*Cases!$E$26</f>
        <v>0</v>
      </c>
      <c r="AA66" s="30" t="n">
        <f aca="false">Z66+AA61-AA41*Cases!$E$26</f>
        <v>0</v>
      </c>
      <c r="AB66" s="30" t="n">
        <f aca="false">AA66+AB61-AB41*Cases!$E$26</f>
        <v>0</v>
      </c>
      <c r="AC66" s="30" t="n">
        <f aca="false">AB66+AC61-AC41*Cases!$E$26</f>
        <v>0</v>
      </c>
      <c r="AD66" s="30" t="n">
        <f aca="false">AC66+AD61-AD41*Cases!$E$26</f>
        <v>0</v>
      </c>
      <c r="AE66" s="30" t="n">
        <f aca="false">AD66+AE61-AE41*Cases!$E$26</f>
        <v>0</v>
      </c>
      <c r="AF66" s="30" t="n">
        <f aca="false">AE66+AF61-AF41*Cases!$E$26</f>
        <v>0</v>
      </c>
      <c r="AG66" s="30" t="n">
        <f aca="false">AF66+AG61-AG41*Cases!$E$26</f>
        <v>0</v>
      </c>
      <c r="AH66" s="30" t="n">
        <f aca="false">AG66+AH61-AH41*Cases!$E$26</f>
        <v>0</v>
      </c>
      <c r="AI66" s="30" t="n">
        <f aca="false">AH66+AI61-AI41*Cases!$E$26</f>
        <v>0</v>
      </c>
      <c r="AJ66" s="30" t="n">
        <f aca="false">AI66+AJ61-AJ41*Cases!$E$26</f>
        <v>0</v>
      </c>
      <c r="AK66" s="30" t="n">
        <f aca="false">AJ66+AK61-AK41*Cases!$E$26</f>
        <v>0</v>
      </c>
    </row>
    <row r="67" customFormat="false" ht="15" hidden="false" customHeight="true" outlineLevel="0" collapsed="false">
      <c r="A67" s="25" t="s">
        <v>300</v>
      </c>
      <c r="B67" s="30" t="n">
        <f aca="false">B64*Inputs!$B$27</f>
        <v>0</v>
      </c>
      <c r="C67" s="30" t="n">
        <f aca="false">C64*Inputs!$B$27</f>
        <v>0</v>
      </c>
      <c r="D67" s="30" t="n">
        <f aca="false">D64*Inputs!$B$27</f>
        <v>0</v>
      </c>
      <c r="E67" s="30" t="n">
        <f aca="false">E64*Inputs!$B$27</f>
        <v>0</v>
      </c>
      <c r="F67" s="30" t="n">
        <f aca="false">F64*Inputs!$B$27</f>
        <v>0</v>
      </c>
      <c r="G67" s="30" t="n">
        <f aca="false">G64*Inputs!$B$27</f>
        <v>0</v>
      </c>
      <c r="H67" s="30" t="n">
        <f aca="false">H64*Inputs!$B$27</f>
        <v>0</v>
      </c>
      <c r="I67" s="30" t="n">
        <f aca="false">I64*Inputs!$B$27</f>
        <v>0</v>
      </c>
      <c r="J67" s="30" t="n">
        <f aca="false">J64*Inputs!$B$27</f>
        <v>0</v>
      </c>
      <c r="K67" s="30" t="n">
        <f aca="false">K64*Inputs!$B$27</f>
        <v>0</v>
      </c>
      <c r="L67" s="30" t="n">
        <f aca="false">L64*Inputs!$B$27</f>
        <v>0</v>
      </c>
      <c r="M67" s="30" t="n">
        <f aca="false">M64*Inputs!$B$27</f>
        <v>0</v>
      </c>
      <c r="N67" s="30" t="n">
        <f aca="false">N64*Inputs!$B$27</f>
        <v>0</v>
      </c>
      <c r="O67" s="30" t="n">
        <f aca="false">O64*Inputs!$B$27</f>
        <v>0</v>
      </c>
      <c r="P67" s="30" t="n">
        <f aca="false">P64*Inputs!$B$27</f>
        <v>0</v>
      </c>
      <c r="Q67" s="30" t="n">
        <f aca="false">Q64*Inputs!$B$27</f>
        <v>0</v>
      </c>
      <c r="R67" s="30" t="n">
        <f aca="false">R64*Inputs!$B$27</f>
        <v>0</v>
      </c>
      <c r="S67" s="30" t="n">
        <f aca="false">S64*Inputs!$B$27</f>
        <v>0</v>
      </c>
      <c r="T67" s="30" t="n">
        <f aca="false">T64*Inputs!$B$27</f>
        <v>0</v>
      </c>
      <c r="U67" s="30" t="n">
        <f aca="false">U64*Inputs!$B$27</f>
        <v>0</v>
      </c>
      <c r="V67" s="30" t="n">
        <f aca="false">V64*Inputs!$B$27</f>
        <v>0</v>
      </c>
      <c r="W67" s="30" t="n">
        <f aca="false">W64*Inputs!$B$27</f>
        <v>0</v>
      </c>
      <c r="X67" s="30" t="n">
        <f aca="false">X64*Inputs!$B$27</f>
        <v>0</v>
      </c>
      <c r="Y67" s="30" t="n">
        <f aca="false">Y64*Inputs!$B$27</f>
        <v>0</v>
      </c>
      <c r="Z67" s="30" t="n">
        <f aca="false">Z64*Inputs!$B$27</f>
        <v>0</v>
      </c>
      <c r="AA67" s="30" t="n">
        <f aca="false">AA64*Inputs!$B$27</f>
        <v>0</v>
      </c>
      <c r="AB67" s="30" t="n">
        <f aca="false">AB64*Inputs!$B$27</f>
        <v>0</v>
      </c>
      <c r="AC67" s="30" t="n">
        <f aca="false">AC64*Inputs!$B$27</f>
        <v>0</v>
      </c>
      <c r="AD67" s="30" t="n">
        <f aca="false">AD64*Inputs!$B$27</f>
        <v>0</v>
      </c>
      <c r="AE67" s="30" t="n">
        <f aca="false">AE64*Inputs!$B$27</f>
        <v>0</v>
      </c>
      <c r="AF67" s="30" t="n">
        <f aca="false">AF64*Inputs!$B$27</f>
        <v>0</v>
      </c>
      <c r="AG67" s="30" t="n">
        <f aca="false">AG64*Inputs!$B$27</f>
        <v>0</v>
      </c>
      <c r="AH67" s="30" t="n">
        <f aca="false">AH64*Inputs!$B$27</f>
        <v>0</v>
      </c>
      <c r="AI67" s="30" t="n">
        <f aca="false">AI64*Inputs!$B$27</f>
        <v>0</v>
      </c>
      <c r="AJ67" s="30" t="n">
        <f aca="false">AJ64*Inputs!$B$27</f>
        <v>0</v>
      </c>
      <c r="AK67" s="30" t="n">
        <f aca="false">AK64*Inputs!$B$27</f>
        <v>0</v>
      </c>
    </row>
    <row r="68" customFormat="false" ht="15" hidden="false" customHeight="true" outlineLevel="0" collapsed="false">
      <c r="A68" s="25" t="s">
        <v>301</v>
      </c>
      <c r="B68" s="30" t="n">
        <f aca="false">IF(B5&gt;Inputs!$B$28,INDEX($B67:$AK67,1,MAX(1,B5-Inputs!$B$28)),0)</f>
        <v>0</v>
      </c>
      <c r="C68" s="30" t="n">
        <f aca="false">IF(C5&gt;Inputs!$B$28,INDEX($B67:$AK67,1,MAX(1,C5-Inputs!$B$28)),0)</f>
        <v>0</v>
      </c>
      <c r="D68" s="30" t="n">
        <f aca="false">IF(D5&gt;Inputs!$B$28,INDEX($B67:$AK67,1,MAX(1,D5-Inputs!$B$28)),0)</f>
        <v>0</v>
      </c>
      <c r="E68" s="30" t="n">
        <f aca="false">IF(E5&gt;Inputs!$B$28,INDEX($B67:$AK67,1,MAX(1,E5-Inputs!$B$28)),0)</f>
        <v>0</v>
      </c>
      <c r="F68" s="30" t="n">
        <f aca="false">IF(F5&gt;Inputs!$B$28,INDEX($B67:$AK67,1,MAX(1,F5-Inputs!$B$28)),0)</f>
        <v>0</v>
      </c>
      <c r="G68" s="30" t="n">
        <f aca="false">IF(G5&gt;Inputs!$B$28,INDEX($B67:$AK67,1,MAX(1,G5-Inputs!$B$28)),0)</f>
        <v>0</v>
      </c>
      <c r="H68" s="30" t="n">
        <f aca="false">IF(H5&gt;Inputs!$B$28,INDEX($B67:$AK67,1,MAX(1,H5-Inputs!$B$28)),0)</f>
        <v>0</v>
      </c>
      <c r="I68" s="30" t="n">
        <f aca="false">IF(I5&gt;Inputs!$B$28,INDEX($B67:$AK67,1,MAX(1,I5-Inputs!$B$28)),0)</f>
        <v>0</v>
      </c>
      <c r="J68" s="30" t="n">
        <f aca="false">IF(J5&gt;Inputs!$B$28,INDEX($B67:$AK67,1,MAX(1,J5-Inputs!$B$28)),0)</f>
        <v>0</v>
      </c>
      <c r="K68" s="30" t="n">
        <f aca="false">IF(K5&gt;Inputs!$B$28,INDEX($B67:$AK67,1,MAX(1,K5-Inputs!$B$28)),0)</f>
        <v>0</v>
      </c>
      <c r="L68" s="30" t="n">
        <f aca="false">IF(L5&gt;Inputs!$B$28,INDEX($B67:$AK67,1,MAX(1,L5-Inputs!$B$28)),0)</f>
        <v>0</v>
      </c>
      <c r="M68" s="30" t="n">
        <f aca="false">IF(M5&gt;Inputs!$B$28,INDEX($B67:$AK67,1,MAX(1,M5-Inputs!$B$28)),0)</f>
        <v>0</v>
      </c>
      <c r="N68" s="30" t="n">
        <f aca="false">IF(N5&gt;Inputs!$B$28,INDEX($B67:$AK67,1,MAX(1,N5-Inputs!$B$28)),0)</f>
        <v>0</v>
      </c>
      <c r="O68" s="30" t="n">
        <f aca="false">IF(O5&gt;Inputs!$B$28,INDEX($B67:$AK67,1,MAX(1,O5-Inputs!$B$28)),0)</f>
        <v>0</v>
      </c>
      <c r="P68" s="30" t="n">
        <f aca="false">IF(P5&gt;Inputs!$B$28,INDEX($B67:$AK67,1,MAX(1,P5-Inputs!$B$28)),0)</f>
        <v>0</v>
      </c>
      <c r="Q68" s="30" t="n">
        <f aca="false">IF(Q5&gt;Inputs!$B$28,INDEX($B67:$AK67,1,MAX(1,Q5-Inputs!$B$28)),0)</f>
        <v>0</v>
      </c>
      <c r="R68" s="30" t="n">
        <f aca="false">IF(R5&gt;Inputs!$B$28,INDEX($B67:$AK67,1,MAX(1,R5-Inputs!$B$28)),0)</f>
        <v>0</v>
      </c>
      <c r="S68" s="30" t="n">
        <f aca="false">IF(S5&gt;Inputs!$B$28,INDEX($B67:$AK67,1,MAX(1,S5-Inputs!$B$28)),0)</f>
        <v>0</v>
      </c>
      <c r="T68" s="30" t="n">
        <f aca="false">IF(T5&gt;Inputs!$B$28,INDEX($B67:$AK67,1,MAX(1,T5-Inputs!$B$28)),0)</f>
        <v>0</v>
      </c>
      <c r="U68" s="30" t="n">
        <f aca="false">IF(U5&gt;Inputs!$B$28,INDEX($B67:$AK67,1,MAX(1,U5-Inputs!$B$28)),0)</f>
        <v>0</v>
      </c>
      <c r="V68" s="30" t="n">
        <f aca="false">IF(V5&gt;Inputs!$B$28,INDEX($B67:$AK67,1,MAX(1,V5-Inputs!$B$28)),0)</f>
        <v>0</v>
      </c>
      <c r="W68" s="30" t="n">
        <f aca="false">IF(W5&gt;Inputs!$B$28,INDEX($B67:$AK67,1,MAX(1,W5-Inputs!$B$28)),0)</f>
        <v>0</v>
      </c>
      <c r="X68" s="30" t="n">
        <f aca="false">IF(X5&gt;Inputs!$B$28,INDEX($B67:$AK67,1,MAX(1,X5-Inputs!$B$28)),0)</f>
        <v>0</v>
      </c>
      <c r="Y68" s="30" t="n">
        <f aca="false">IF(Y5&gt;Inputs!$B$28,INDEX($B67:$AK67,1,MAX(1,Y5-Inputs!$B$28)),0)</f>
        <v>0</v>
      </c>
      <c r="Z68" s="30" t="n">
        <f aca="false">IF(Z5&gt;Inputs!$B$28,INDEX($B67:$AK67,1,MAX(1,Z5-Inputs!$B$28)),0)</f>
        <v>0</v>
      </c>
      <c r="AA68" s="30" t="n">
        <f aca="false">IF(AA5&gt;Inputs!$B$28,INDEX($B67:$AK67,1,MAX(1,AA5-Inputs!$B$28)),0)</f>
        <v>0</v>
      </c>
      <c r="AB68" s="30" t="n">
        <f aca="false">IF(AB5&gt;Inputs!$B$28,INDEX($B67:$AK67,1,MAX(1,AB5-Inputs!$B$28)),0)</f>
        <v>0</v>
      </c>
      <c r="AC68" s="30" t="n">
        <f aca="false">IF(AC5&gt;Inputs!$B$28,INDEX($B67:$AK67,1,MAX(1,AC5-Inputs!$B$28)),0)</f>
        <v>0</v>
      </c>
      <c r="AD68" s="30" t="n">
        <f aca="false">IF(AD5&gt;Inputs!$B$28,INDEX($B67:$AK67,1,MAX(1,AD5-Inputs!$B$28)),0)</f>
        <v>0</v>
      </c>
      <c r="AE68" s="30" t="n">
        <f aca="false">IF(AE5&gt;Inputs!$B$28,INDEX($B67:$AK67,1,MAX(1,AE5-Inputs!$B$28)),0)</f>
        <v>0</v>
      </c>
      <c r="AF68" s="30" t="n">
        <f aca="false">IF(AF5&gt;Inputs!$B$28,INDEX($B67:$AK67,1,MAX(1,AF5-Inputs!$B$28)),0)</f>
        <v>0</v>
      </c>
      <c r="AG68" s="30" t="n">
        <f aca="false">IF(AG5&gt;Inputs!$B$28,INDEX($B67:$AK67,1,MAX(1,AG5-Inputs!$B$28)),0)</f>
        <v>0</v>
      </c>
      <c r="AH68" s="30" t="n">
        <f aca="false">IF(AH5&gt;Inputs!$B$28,INDEX($B67:$AK67,1,MAX(1,AH5-Inputs!$B$28)),0)</f>
        <v>0</v>
      </c>
      <c r="AI68" s="30" t="n">
        <f aca="false">IF(AI5&gt;Inputs!$B$28,INDEX($B67:$AK67,1,MAX(1,AI5-Inputs!$B$28)),0)</f>
        <v>0</v>
      </c>
      <c r="AJ68" s="30" t="n">
        <f aca="false">IF(AJ5&gt;Inputs!$B$28,INDEX($B67:$AK67,1,MAX(1,AJ5-Inputs!$B$28)),0)</f>
        <v>0</v>
      </c>
      <c r="AK68" s="30" t="n">
        <f aca="false">IF(AK5&gt;Inputs!$B$28,INDEX($B67:$AK67,1,MAX(1,AK5-Inputs!$B$28)),0)</f>
        <v>0</v>
      </c>
    </row>
    <row r="69" customFormat="false" ht="15" hidden="false" customHeight="true" outlineLevel="0" collapsed="false">
      <c r="A69" s="25" t="s">
        <v>302</v>
      </c>
      <c r="B69" s="30" t="n">
        <f aca="false">0+B67-B68</f>
        <v>0</v>
      </c>
      <c r="C69" s="30" t="n">
        <f aca="false">B69+C67-C68</f>
        <v>0</v>
      </c>
      <c r="D69" s="30" t="n">
        <f aca="false">C69+D67-D68</f>
        <v>0</v>
      </c>
      <c r="E69" s="30" t="n">
        <f aca="false">D69+E67-E68</f>
        <v>0</v>
      </c>
      <c r="F69" s="30" t="n">
        <f aca="false">E69+F67-F68</f>
        <v>0</v>
      </c>
      <c r="G69" s="30" t="n">
        <f aca="false">F69+G67-G68</f>
        <v>0</v>
      </c>
      <c r="H69" s="30" t="n">
        <f aca="false">G69+H67-H68</f>
        <v>0</v>
      </c>
      <c r="I69" s="30" t="n">
        <f aca="false">H69+I67-I68</f>
        <v>0</v>
      </c>
      <c r="J69" s="30" t="n">
        <f aca="false">I69+J67-J68</f>
        <v>0</v>
      </c>
      <c r="K69" s="30" t="n">
        <f aca="false">J69+K67-K68</f>
        <v>0</v>
      </c>
      <c r="L69" s="30" t="n">
        <f aca="false">K69+L67-L68</f>
        <v>0</v>
      </c>
      <c r="M69" s="30" t="n">
        <f aca="false">L69+M67-M68</f>
        <v>0</v>
      </c>
      <c r="N69" s="30" t="n">
        <f aca="false">M69+N67-N68</f>
        <v>0</v>
      </c>
      <c r="O69" s="30" t="n">
        <f aca="false">N69+O67-O68</f>
        <v>0</v>
      </c>
      <c r="P69" s="30" t="n">
        <f aca="false">O69+P67-P68</f>
        <v>0</v>
      </c>
      <c r="Q69" s="30" t="n">
        <f aca="false">P69+Q67-Q68</f>
        <v>0</v>
      </c>
      <c r="R69" s="30" t="n">
        <f aca="false">Q69+R67-R68</f>
        <v>0</v>
      </c>
      <c r="S69" s="30" t="n">
        <f aca="false">R69+S67-S68</f>
        <v>0</v>
      </c>
      <c r="T69" s="30" t="n">
        <f aca="false">S69+T67-T68</f>
        <v>0</v>
      </c>
      <c r="U69" s="30" t="n">
        <f aca="false">T69+U67-U68</f>
        <v>0</v>
      </c>
      <c r="V69" s="30" t="n">
        <f aca="false">U69+V67-V68</f>
        <v>0</v>
      </c>
      <c r="W69" s="30" t="n">
        <f aca="false">V69+W67-W68</f>
        <v>0</v>
      </c>
      <c r="X69" s="30" t="n">
        <f aca="false">W69+X67-X68</f>
        <v>0</v>
      </c>
      <c r="Y69" s="30" t="n">
        <f aca="false">X69+Y67-Y68</f>
        <v>0</v>
      </c>
      <c r="Z69" s="30" t="n">
        <f aca="false">Y69+Z67-Z68</f>
        <v>0</v>
      </c>
      <c r="AA69" s="30" t="n">
        <f aca="false">Z69+AA67-AA68</f>
        <v>0</v>
      </c>
      <c r="AB69" s="30" t="n">
        <f aca="false">AA69+AB67-AB68</f>
        <v>0</v>
      </c>
      <c r="AC69" s="30" t="n">
        <f aca="false">AB69+AC67-AC68</f>
        <v>0</v>
      </c>
      <c r="AD69" s="30" t="n">
        <f aca="false">AC69+AD67-AD68</f>
        <v>0</v>
      </c>
      <c r="AE69" s="30" t="n">
        <f aca="false">AD69+AE67-AE68</f>
        <v>0</v>
      </c>
      <c r="AF69" s="30" t="n">
        <f aca="false">AE69+AF67-AF68</f>
        <v>0</v>
      </c>
      <c r="AG69" s="30" t="n">
        <f aca="false">AF69+AG67-AG68</f>
        <v>0</v>
      </c>
      <c r="AH69" s="30" t="n">
        <f aca="false">AG69+AH67-AH68</f>
        <v>0</v>
      </c>
      <c r="AI69" s="30" t="n">
        <f aca="false">AH69+AI67-AI68</f>
        <v>0</v>
      </c>
      <c r="AJ69" s="30" t="n">
        <f aca="false">AI69+AJ67-AJ68</f>
        <v>0</v>
      </c>
      <c r="AK69" s="30" t="n">
        <f aca="false">AJ69+AK67-AK68</f>
        <v>0</v>
      </c>
    </row>
    <row r="70" customFormat="false" ht="15" hidden="false" customHeight="true" outlineLevel="0" collapsed="false">
      <c r="A70" s="25" t="s">
        <v>303</v>
      </c>
      <c r="B70" s="30" t="n">
        <f aca="false">IF(B5=1,Inputs!$B$13,0)+B26*Inputs!$B$14</f>
        <v>15000</v>
      </c>
      <c r="C70" s="30" t="n">
        <f aca="false">IF(C5=1,Inputs!$B$13,0)+C26*Inputs!$B$14</f>
        <v>0</v>
      </c>
      <c r="D70" s="30" t="n">
        <f aca="false">IF(D5=1,Inputs!$B$13,0)+D26*Inputs!$B$14</f>
        <v>0</v>
      </c>
      <c r="E70" s="30" t="n">
        <f aca="false">IF(E5=1,Inputs!$B$13,0)+E26*Inputs!$B$14</f>
        <v>0</v>
      </c>
      <c r="F70" s="30" t="n">
        <f aca="false">IF(F5=1,Inputs!$B$13,0)+F26*Inputs!$B$14</f>
        <v>0</v>
      </c>
      <c r="G70" s="30" t="n">
        <f aca="false">IF(G5=1,Inputs!$B$13,0)+G26*Inputs!$B$14</f>
        <v>0</v>
      </c>
      <c r="H70" s="30" t="n">
        <f aca="false">IF(H5=1,Inputs!$B$13,0)+H26*Inputs!$B$14</f>
        <v>0</v>
      </c>
      <c r="I70" s="30" t="n">
        <f aca="false">IF(I5=1,Inputs!$B$13,0)+I26*Inputs!$B$14</f>
        <v>0</v>
      </c>
      <c r="J70" s="30" t="n">
        <f aca="false">IF(J5=1,Inputs!$B$13,0)+J26*Inputs!$B$14</f>
        <v>0</v>
      </c>
      <c r="K70" s="30" t="n">
        <f aca="false">IF(K5=1,Inputs!$B$13,0)+K26*Inputs!$B$14</f>
        <v>0</v>
      </c>
      <c r="L70" s="30" t="n">
        <f aca="false">IF(L5=1,Inputs!$B$13,0)+L26*Inputs!$B$14</f>
        <v>0</v>
      </c>
      <c r="M70" s="30" t="n">
        <f aca="false">IF(M5=1,Inputs!$B$13,0)+M26*Inputs!$B$14</f>
        <v>0</v>
      </c>
      <c r="N70" s="30" t="n">
        <f aca="false">IF(N5=1,Inputs!$B$13,0)+N26*Inputs!$B$14</f>
        <v>0</v>
      </c>
      <c r="O70" s="30" t="n">
        <f aca="false">IF(O5=1,Inputs!$B$13,0)+O26*Inputs!$B$14</f>
        <v>0</v>
      </c>
      <c r="P70" s="30" t="n">
        <f aca="false">IF(P5=1,Inputs!$B$13,0)+P26*Inputs!$B$14</f>
        <v>0</v>
      </c>
      <c r="Q70" s="30" t="n">
        <f aca="false">IF(Q5=1,Inputs!$B$13,0)+Q26*Inputs!$B$14</f>
        <v>0</v>
      </c>
      <c r="R70" s="30" t="n">
        <f aca="false">IF(R5=1,Inputs!$B$13,0)+R26*Inputs!$B$14</f>
        <v>0</v>
      </c>
      <c r="S70" s="30" t="n">
        <f aca="false">IF(S5=1,Inputs!$B$13,0)+S26*Inputs!$B$14</f>
        <v>0</v>
      </c>
      <c r="T70" s="30" t="n">
        <f aca="false">IF(T5=1,Inputs!$B$13,0)+T26*Inputs!$B$14</f>
        <v>0</v>
      </c>
      <c r="U70" s="30" t="n">
        <f aca="false">IF(U5=1,Inputs!$B$13,0)+U26*Inputs!$B$14</f>
        <v>0</v>
      </c>
      <c r="V70" s="30" t="n">
        <f aca="false">IF(V5=1,Inputs!$B$13,0)+V26*Inputs!$B$14</f>
        <v>0</v>
      </c>
      <c r="W70" s="30" t="n">
        <f aca="false">IF(W5=1,Inputs!$B$13,0)+W26*Inputs!$B$14</f>
        <v>0</v>
      </c>
      <c r="X70" s="30" t="n">
        <f aca="false">IF(X5=1,Inputs!$B$13,0)+X26*Inputs!$B$14</f>
        <v>0</v>
      </c>
      <c r="Y70" s="30" t="n">
        <f aca="false">IF(Y5=1,Inputs!$B$13,0)+Y26*Inputs!$B$14</f>
        <v>0</v>
      </c>
      <c r="Z70" s="30" t="n">
        <f aca="false">IF(Z5=1,Inputs!$B$13,0)+Z26*Inputs!$B$14</f>
        <v>0</v>
      </c>
      <c r="AA70" s="30" t="n">
        <f aca="false">IF(AA5=1,Inputs!$B$13,0)+AA26*Inputs!$B$14</f>
        <v>0</v>
      </c>
      <c r="AB70" s="30" t="n">
        <f aca="false">IF(AB5=1,Inputs!$B$13,0)+AB26*Inputs!$B$14</f>
        <v>0</v>
      </c>
      <c r="AC70" s="30" t="n">
        <f aca="false">IF(AC5=1,Inputs!$B$13,0)+AC26*Inputs!$B$14</f>
        <v>0</v>
      </c>
      <c r="AD70" s="30" t="n">
        <f aca="false">IF(AD5=1,Inputs!$B$13,0)+AD26*Inputs!$B$14</f>
        <v>0</v>
      </c>
      <c r="AE70" s="30" t="n">
        <f aca="false">IF(AE5=1,Inputs!$B$13,0)+AE26*Inputs!$B$14</f>
        <v>0</v>
      </c>
      <c r="AF70" s="30" t="n">
        <f aca="false">IF(AF5=1,Inputs!$B$13,0)+AF26*Inputs!$B$14</f>
        <v>0</v>
      </c>
      <c r="AG70" s="30" t="n">
        <f aca="false">IF(AG5=1,Inputs!$B$13,0)+AG26*Inputs!$B$14</f>
        <v>0</v>
      </c>
      <c r="AH70" s="30" t="n">
        <f aca="false">IF(AH5=1,Inputs!$B$13,0)+AH26*Inputs!$B$14</f>
        <v>0</v>
      </c>
      <c r="AI70" s="30" t="n">
        <f aca="false">IF(AI5=1,Inputs!$B$13,0)+AI26*Inputs!$B$14</f>
        <v>0</v>
      </c>
      <c r="AJ70" s="30" t="n">
        <f aca="false">IF(AJ5=1,Inputs!$B$13,0)+AJ26*Inputs!$B$14</f>
        <v>0</v>
      </c>
      <c r="AK70" s="30" t="n">
        <f aca="false">IF(AK5=1,Inputs!$B$13,0)+AK26*Inputs!$B$14</f>
        <v>0</v>
      </c>
    </row>
    <row r="71" customFormat="false" ht="15" hidden="false" customHeight="true" outlineLevel="0" collapsed="false">
      <c r="A71" s="25" t="s">
        <v>304</v>
      </c>
      <c r="B71" s="30" t="n">
        <f aca="false">IF(B5=1,Inputs!$B$7,0)</f>
        <v>0</v>
      </c>
      <c r="C71" s="30" t="n">
        <f aca="false">IF(C5=1,Inputs!$B$7,0)</f>
        <v>0</v>
      </c>
      <c r="D71" s="30" t="n">
        <f aca="false">IF(D5=1,Inputs!$B$7,0)</f>
        <v>0</v>
      </c>
      <c r="E71" s="30" t="n">
        <f aca="false">IF(E5=1,Inputs!$B$7,0)</f>
        <v>0</v>
      </c>
      <c r="F71" s="30" t="n">
        <f aca="false">IF(F5=1,Inputs!$B$7,0)</f>
        <v>0</v>
      </c>
      <c r="G71" s="30" t="n">
        <f aca="false">IF(G5=1,Inputs!$B$7,0)</f>
        <v>0</v>
      </c>
      <c r="H71" s="30" t="n">
        <f aca="false">IF(H5=1,Inputs!$B$7,0)</f>
        <v>0</v>
      </c>
      <c r="I71" s="30" t="n">
        <f aca="false">IF(I5=1,Inputs!$B$7,0)</f>
        <v>0</v>
      </c>
      <c r="J71" s="30" t="n">
        <f aca="false">IF(J5=1,Inputs!$B$7,0)</f>
        <v>0</v>
      </c>
      <c r="K71" s="30" t="n">
        <f aca="false">IF(K5=1,Inputs!$B$7,0)</f>
        <v>0</v>
      </c>
      <c r="L71" s="30" t="n">
        <f aca="false">IF(L5=1,Inputs!$B$7,0)</f>
        <v>0</v>
      </c>
      <c r="M71" s="30" t="n">
        <f aca="false">IF(M5=1,Inputs!$B$7,0)</f>
        <v>0</v>
      </c>
      <c r="N71" s="30" t="n">
        <f aca="false">IF(N5=1,Inputs!$B$7,0)</f>
        <v>0</v>
      </c>
      <c r="O71" s="30" t="n">
        <f aca="false">IF(O5=1,Inputs!$B$7,0)</f>
        <v>0</v>
      </c>
      <c r="P71" s="30" t="n">
        <f aca="false">IF(P5=1,Inputs!$B$7,0)</f>
        <v>0</v>
      </c>
      <c r="Q71" s="30" t="n">
        <f aca="false">IF(Q5=1,Inputs!$B$7,0)</f>
        <v>0</v>
      </c>
      <c r="R71" s="30" t="n">
        <f aca="false">IF(R5=1,Inputs!$B$7,0)</f>
        <v>0</v>
      </c>
      <c r="S71" s="30" t="n">
        <f aca="false">IF(S5=1,Inputs!$B$7,0)</f>
        <v>0</v>
      </c>
      <c r="T71" s="30" t="n">
        <f aca="false">IF(T5=1,Inputs!$B$7,0)</f>
        <v>0</v>
      </c>
      <c r="U71" s="30" t="n">
        <f aca="false">IF(U5=1,Inputs!$B$7,0)</f>
        <v>0</v>
      </c>
      <c r="V71" s="30" t="n">
        <f aca="false">IF(V5=1,Inputs!$B$7,0)</f>
        <v>0</v>
      </c>
      <c r="W71" s="30" t="n">
        <f aca="false">IF(W5=1,Inputs!$B$7,0)</f>
        <v>0</v>
      </c>
      <c r="X71" s="30" t="n">
        <f aca="false">IF(X5=1,Inputs!$B$7,0)</f>
        <v>0</v>
      </c>
      <c r="Y71" s="30" t="n">
        <f aca="false">IF(Y5=1,Inputs!$B$7,0)</f>
        <v>0</v>
      </c>
      <c r="Z71" s="30" t="n">
        <f aca="false">IF(Z5=1,Inputs!$B$7,0)</f>
        <v>0</v>
      </c>
      <c r="AA71" s="30" t="n">
        <f aca="false">IF(AA5=1,Inputs!$B$7,0)</f>
        <v>0</v>
      </c>
      <c r="AB71" s="30" t="n">
        <f aca="false">IF(AB5=1,Inputs!$B$7,0)</f>
        <v>0</v>
      </c>
      <c r="AC71" s="30" t="n">
        <f aca="false">IF(AC5=1,Inputs!$B$7,0)</f>
        <v>0</v>
      </c>
      <c r="AD71" s="30" t="n">
        <f aca="false">IF(AD5=1,Inputs!$B$7,0)</f>
        <v>0</v>
      </c>
      <c r="AE71" s="30" t="n">
        <f aca="false">IF(AE5=1,Inputs!$B$7,0)</f>
        <v>0</v>
      </c>
      <c r="AF71" s="30" t="n">
        <f aca="false">IF(AF5=1,Inputs!$B$7,0)</f>
        <v>0</v>
      </c>
      <c r="AG71" s="30" t="n">
        <f aca="false">IF(AG5=1,Inputs!$B$7,0)</f>
        <v>0</v>
      </c>
      <c r="AH71" s="30" t="n">
        <f aca="false">IF(AH5=1,Inputs!$B$7,0)</f>
        <v>0</v>
      </c>
      <c r="AI71" s="30" t="n">
        <f aca="false">IF(AI5=1,Inputs!$B$7,0)</f>
        <v>0</v>
      </c>
      <c r="AJ71" s="30" t="n">
        <f aca="false">IF(AJ5=1,Inputs!$B$7,0)</f>
        <v>0</v>
      </c>
      <c r="AK71" s="30" t="n">
        <f aca="false">IF(AK5=1,Inputs!$B$7,0)</f>
        <v>0</v>
      </c>
    </row>
    <row r="72" customFormat="false" ht="15" hidden="false" customHeight="true" outlineLevel="0" collapsed="false">
      <c r="A72" s="23" t="s">
        <v>305</v>
      </c>
      <c r="B72" s="31" t="n">
        <f aca="false">B64-B60-B59-B70-B71-B67+B68</f>
        <v>-74000</v>
      </c>
      <c r="C72" s="31" t="n">
        <f aca="false">C64-C60-C59-C70-C71-C67+C68</f>
        <v>-59000</v>
      </c>
      <c r="D72" s="31" t="n">
        <f aca="false">D64-D60-D59-D70-D71-D67+D68</f>
        <v>-59000</v>
      </c>
      <c r="E72" s="31" t="n">
        <f aca="false">E64-E60-E59-E70-E71-E67+E68</f>
        <v>-59000</v>
      </c>
      <c r="F72" s="31" t="n">
        <f aca="false">F64-F60-F59-F70-F71-F67+F68</f>
        <v>-59000</v>
      </c>
      <c r="G72" s="31" t="n">
        <f aca="false">G64-G60-G59-G70-G71-G67+G68</f>
        <v>-59000</v>
      </c>
      <c r="H72" s="31" t="n">
        <f aca="false">H64-H60-H59-H70-H71-H67+H68</f>
        <v>-59000</v>
      </c>
      <c r="I72" s="31" t="n">
        <f aca="false">I64-I60-I59-I70-I71-I67+I68</f>
        <v>-59000</v>
      </c>
      <c r="J72" s="31" t="n">
        <f aca="false">J64-J60-J59-J70-J71-J67+J68</f>
        <v>-59000</v>
      </c>
      <c r="K72" s="31" t="n">
        <f aca="false">K64-K60-K59-K70-K71-K67+K68</f>
        <v>-59000</v>
      </c>
      <c r="L72" s="31" t="n">
        <f aca="false">L64-L60-L59-L70-L71-L67+L68</f>
        <v>-59000</v>
      </c>
      <c r="M72" s="31" t="n">
        <f aca="false">M64-M60-M59-M70-M71-M67+M68</f>
        <v>-59000</v>
      </c>
      <c r="N72" s="31" t="n">
        <f aca="false">N64-N60-N59-N70-N71-N67+N68</f>
        <v>-59000</v>
      </c>
      <c r="O72" s="31" t="n">
        <f aca="false">O64-O60-O59-O70-O71-O67+O68</f>
        <v>-59000</v>
      </c>
      <c r="P72" s="31" t="n">
        <f aca="false">P64-P60-P59-P70-P71-P67+P68</f>
        <v>-59000</v>
      </c>
      <c r="Q72" s="31" t="n">
        <f aca="false">Q64-Q60-Q59-Q70-Q71-Q67+Q68</f>
        <v>-59000</v>
      </c>
      <c r="R72" s="31" t="n">
        <f aca="false">R64-R60-R59-R70-R71-R67+R68</f>
        <v>-59000</v>
      </c>
      <c r="S72" s="31" t="n">
        <f aca="false">S64-S60-S59-S70-S71-S67+S68</f>
        <v>-59000</v>
      </c>
      <c r="T72" s="31" t="n">
        <f aca="false">T64-T60-T59-T70-T71-T67+T68</f>
        <v>-59000</v>
      </c>
      <c r="U72" s="31" t="n">
        <f aca="false">U64-U60-U59-U70-U71-U67+U68</f>
        <v>-59000</v>
      </c>
      <c r="V72" s="31" t="n">
        <f aca="false">V64-V60-V59-V70-V71-V67+V68</f>
        <v>-59000</v>
      </c>
      <c r="W72" s="31" t="n">
        <f aca="false">W64-W60-W59-W70-W71-W67+W68</f>
        <v>-59000</v>
      </c>
      <c r="X72" s="31" t="n">
        <f aca="false">X64-X60-X59-X70-X71-X67+X68</f>
        <v>-59000</v>
      </c>
      <c r="Y72" s="31" t="n">
        <f aca="false">Y64-Y60-Y59-Y70-Y71-Y67+Y68</f>
        <v>-59000</v>
      </c>
      <c r="Z72" s="31" t="n">
        <f aca="false">Z64-Z60-Z59-Z70-Z71-Z67+Z68</f>
        <v>-59000</v>
      </c>
      <c r="AA72" s="31" t="n">
        <f aca="false">AA64-AA60-AA59-AA70-AA71-AA67+AA68</f>
        <v>-59000</v>
      </c>
      <c r="AB72" s="31" t="n">
        <f aca="false">AB64-AB60-AB59-AB70-AB71-AB67+AB68</f>
        <v>-59000</v>
      </c>
      <c r="AC72" s="31" t="n">
        <f aca="false">AC64-AC60-AC59-AC70-AC71-AC67+AC68</f>
        <v>-59000</v>
      </c>
      <c r="AD72" s="31" t="n">
        <f aca="false">AD64-AD60-AD59-AD70-AD71-AD67+AD68</f>
        <v>-59000</v>
      </c>
      <c r="AE72" s="31" t="n">
        <f aca="false">AE64-AE60-AE59-AE70-AE71-AE67+AE68</f>
        <v>-59000</v>
      </c>
      <c r="AF72" s="31" t="n">
        <f aca="false">AF64-AF60-AF59-AF70-AF71-AF67+AF68</f>
        <v>-59000</v>
      </c>
      <c r="AG72" s="31" t="n">
        <f aca="false">AG64-AG60-AG59-AG70-AG71-AG67+AG68</f>
        <v>-59000</v>
      </c>
      <c r="AH72" s="31" t="n">
        <f aca="false">AH64-AH60-AH59-AH70-AH71-AH67+AH68</f>
        <v>-59000</v>
      </c>
      <c r="AI72" s="31" t="n">
        <f aca="false">AI64-AI60-AI59-AI70-AI71-AI67+AI68</f>
        <v>-59000</v>
      </c>
      <c r="AJ72" s="31" t="n">
        <f aca="false">AJ64-AJ60-AJ59-AJ70-AJ71-AJ67+AJ68</f>
        <v>-59000</v>
      </c>
      <c r="AK72" s="31" t="n">
        <f aca="false">AK64-AK60-AK59-AK70-AK71-AK67+AK68</f>
        <v>-59000</v>
      </c>
    </row>
    <row r="73" customFormat="false" ht="15" hidden="false" customHeight="true" outlineLevel="0" collapsed="false">
      <c r="A73" s="25" t="s">
        <v>306</v>
      </c>
      <c r="B73" s="30" t="n">
        <f aca="false">0+B72</f>
        <v>-74000</v>
      </c>
      <c r="C73" s="30" t="n">
        <f aca="false">B73+C72</f>
        <v>-133000</v>
      </c>
      <c r="D73" s="30" t="n">
        <f aca="false">C73+D72</f>
        <v>-192000</v>
      </c>
      <c r="E73" s="30" t="n">
        <f aca="false">D73+E72</f>
        <v>-251000</v>
      </c>
      <c r="F73" s="30" t="n">
        <f aca="false">E73+F72</f>
        <v>-310000</v>
      </c>
      <c r="G73" s="30" t="n">
        <f aca="false">F73+G72</f>
        <v>-369000</v>
      </c>
      <c r="H73" s="30" t="n">
        <f aca="false">G73+H72</f>
        <v>-428000</v>
      </c>
      <c r="I73" s="30" t="n">
        <f aca="false">H73+I72</f>
        <v>-487000</v>
      </c>
      <c r="J73" s="30" t="n">
        <f aca="false">I73+J72</f>
        <v>-546000</v>
      </c>
      <c r="K73" s="30" t="n">
        <f aca="false">J73+K72</f>
        <v>-605000</v>
      </c>
      <c r="L73" s="30" t="n">
        <f aca="false">K73+L72</f>
        <v>-664000</v>
      </c>
      <c r="M73" s="30" t="n">
        <f aca="false">L73+M72</f>
        <v>-723000</v>
      </c>
      <c r="N73" s="30" t="n">
        <f aca="false">M73+N72</f>
        <v>-782000</v>
      </c>
      <c r="O73" s="30" t="n">
        <f aca="false">N73+O72</f>
        <v>-841000</v>
      </c>
      <c r="P73" s="30" t="n">
        <f aca="false">O73+P72</f>
        <v>-900000</v>
      </c>
      <c r="Q73" s="30" t="n">
        <f aca="false">P73+Q72</f>
        <v>-959000</v>
      </c>
      <c r="R73" s="30" t="n">
        <f aca="false">Q73+R72</f>
        <v>-1018000</v>
      </c>
      <c r="S73" s="30" t="n">
        <f aca="false">R73+S72</f>
        <v>-1077000</v>
      </c>
      <c r="T73" s="30" t="n">
        <f aca="false">S73+T72</f>
        <v>-1136000</v>
      </c>
      <c r="U73" s="30" t="n">
        <f aca="false">T73+U72</f>
        <v>-1195000</v>
      </c>
      <c r="V73" s="30" t="n">
        <f aca="false">U73+V72</f>
        <v>-1254000</v>
      </c>
      <c r="W73" s="30" t="n">
        <f aca="false">V73+W72</f>
        <v>-1313000</v>
      </c>
      <c r="X73" s="30" t="n">
        <f aca="false">W73+X72</f>
        <v>-1372000</v>
      </c>
      <c r="Y73" s="30" t="n">
        <f aca="false">X73+Y72</f>
        <v>-1431000</v>
      </c>
      <c r="Z73" s="30" t="n">
        <f aca="false">Y73+Z72</f>
        <v>-1490000</v>
      </c>
      <c r="AA73" s="30" t="n">
        <f aca="false">Z73+AA72</f>
        <v>-1549000</v>
      </c>
      <c r="AB73" s="30" t="n">
        <f aca="false">AA73+AB72</f>
        <v>-1608000</v>
      </c>
      <c r="AC73" s="30" t="n">
        <f aca="false">AB73+AC72</f>
        <v>-1667000</v>
      </c>
      <c r="AD73" s="30" t="n">
        <f aca="false">AC73+AD72</f>
        <v>-1726000</v>
      </c>
      <c r="AE73" s="30" t="n">
        <f aca="false">AD73+AE72</f>
        <v>-1785000</v>
      </c>
      <c r="AF73" s="30" t="n">
        <f aca="false">AE73+AF72</f>
        <v>-1844000</v>
      </c>
      <c r="AG73" s="30" t="n">
        <f aca="false">AF73+AG72</f>
        <v>-1903000</v>
      </c>
      <c r="AH73" s="30" t="n">
        <f aca="false">AG73+AH72</f>
        <v>-1962000</v>
      </c>
      <c r="AI73" s="30" t="n">
        <f aca="false">AH73+AI72</f>
        <v>-2021000</v>
      </c>
      <c r="AJ73" s="30" t="n">
        <f aca="false">AI73+AJ72</f>
        <v>-2080000</v>
      </c>
      <c r="AK73" s="30" t="n">
        <f aca="false">AJ73+AK72</f>
        <v>-2139000</v>
      </c>
    </row>
    <row r="74" customFormat="false" ht="15" hidden="false" customHeight="true" outlineLevel="0" collapsed="false">
      <c r="A74" s="23" t="s">
        <v>307</v>
      </c>
      <c r="B74" s="31" t="n">
        <f aca="false">Inputs!$B$6+B73</f>
        <v>-74000</v>
      </c>
      <c r="C74" s="31" t="n">
        <f aca="false">Inputs!$B$6+C73</f>
        <v>-133000</v>
      </c>
      <c r="D74" s="31" t="n">
        <f aca="false">Inputs!$B$6+D73</f>
        <v>-192000</v>
      </c>
      <c r="E74" s="31" t="n">
        <f aca="false">Inputs!$B$6+E73</f>
        <v>-251000</v>
      </c>
      <c r="F74" s="31" t="n">
        <f aca="false">Inputs!$B$6+F73</f>
        <v>-310000</v>
      </c>
      <c r="G74" s="31" t="n">
        <f aca="false">Inputs!$B$6+G73</f>
        <v>-369000</v>
      </c>
      <c r="H74" s="31" t="n">
        <f aca="false">Inputs!$B$6+H73</f>
        <v>-428000</v>
      </c>
      <c r="I74" s="31" t="n">
        <f aca="false">Inputs!$B$6+I73</f>
        <v>-487000</v>
      </c>
      <c r="J74" s="31" t="n">
        <f aca="false">Inputs!$B$6+J73</f>
        <v>-546000</v>
      </c>
      <c r="K74" s="31" t="n">
        <f aca="false">Inputs!$B$6+K73</f>
        <v>-605000</v>
      </c>
      <c r="L74" s="31" t="n">
        <f aca="false">Inputs!$B$6+L73</f>
        <v>-664000</v>
      </c>
      <c r="M74" s="31" t="n">
        <f aca="false">Inputs!$B$6+M73</f>
        <v>-723000</v>
      </c>
      <c r="N74" s="31" t="n">
        <f aca="false">Inputs!$B$6+N73</f>
        <v>-782000</v>
      </c>
      <c r="O74" s="31" t="n">
        <f aca="false">Inputs!$B$6+O73</f>
        <v>-841000</v>
      </c>
      <c r="P74" s="31" t="n">
        <f aca="false">Inputs!$B$6+P73</f>
        <v>-900000</v>
      </c>
      <c r="Q74" s="31" t="n">
        <f aca="false">Inputs!$B$6+Q73</f>
        <v>-959000</v>
      </c>
      <c r="R74" s="31" t="n">
        <f aca="false">Inputs!$B$6+R73</f>
        <v>-1018000</v>
      </c>
      <c r="S74" s="31" t="n">
        <f aca="false">Inputs!$B$6+S73</f>
        <v>-1077000</v>
      </c>
      <c r="T74" s="31" t="n">
        <f aca="false">Inputs!$B$6+T73</f>
        <v>-1136000</v>
      </c>
      <c r="U74" s="31" t="n">
        <f aca="false">Inputs!$B$6+U73</f>
        <v>-1195000</v>
      </c>
      <c r="V74" s="31" t="n">
        <f aca="false">Inputs!$B$6+V73</f>
        <v>-1254000</v>
      </c>
      <c r="W74" s="31" t="n">
        <f aca="false">Inputs!$B$6+W73</f>
        <v>-1313000</v>
      </c>
      <c r="X74" s="31" t="n">
        <f aca="false">Inputs!$B$6+X73</f>
        <v>-1372000</v>
      </c>
      <c r="Y74" s="31" t="n">
        <f aca="false">Inputs!$B$6+Y73</f>
        <v>-1431000</v>
      </c>
      <c r="Z74" s="31" t="n">
        <f aca="false">Inputs!$B$6+Z73</f>
        <v>-1490000</v>
      </c>
      <c r="AA74" s="31" t="n">
        <f aca="false">Inputs!$B$6+AA73</f>
        <v>-1549000</v>
      </c>
      <c r="AB74" s="31" t="n">
        <f aca="false">Inputs!$B$6+AB73</f>
        <v>-1608000</v>
      </c>
      <c r="AC74" s="31" t="n">
        <f aca="false">Inputs!$B$6+AC73</f>
        <v>-1667000</v>
      </c>
      <c r="AD74" s="31" t="n">
        <f aca="false">Inputs!$B$6+AD73</f>
        <v>-1726000</v>
      </c>
      <c r="AE74" s="31" t="n">
        <f aca="false">Inputs!$B$6+AE73</f>
        <v>-1785000</v>
      </c>
      <c r="AF74" s="31" t="n">
        <f aca="false">Inputs!$B$6+AF73</f>
        <v>-1844000</v>
      </c>
      <c r="AG74" s="31" t="n">
        <f aca="false">Inputs!$B$6+AG73</f>
        <v>-1903000</v>
      </c>
      <c r="AH74" s="31" t="n">
        <f aca="false">Inputs!$B$6+AH73</f>
        <v>-1962000</v>
      </c>
      <c r="AI74" s="31" t="n">
        <f aca="false">Inputs!$B$6+AI73</f>
        <v>-2021000</v>
      </c>
      <c r="AJ74" s="31" t="n">
        <f aca="false">Inputs!$B$6+AJ73</f>
        <v>-2080000</v>
      </c>
      <c r="AK74" s="31" t="n">
        <f aca="false">Inputs!$B$6+AK73</f>
        <v>-2139000</v>
      </c>
    </row>
    <row r="75" customFormat="false" ht="15" hidden="false" customHeight="true" outlineLevel="0" collapsed="false">
      <c r="A75" s="25" t="s">
        <v>308</v>
      </c>
      <c r="B75" s="30" t="n">
        <f aca="false">IF(B5=1,Funding!$B$16,0)</f>
        <v>1400000</v>
      </c>
      <c r="C75" s="30" t="n">
        <f aca="false">IF(C5=1,Funding!$B$16,0)</f>
        <v>0</v>
      </c>
      <c r="D75" s="30" t="n">
        <f aca="false">IF(D5=1,Funding!$B$16,0)</f>
        <v>0</v>
      </c>
      <c r="E75" s="30" t="n">
        <f aca="false">IF(E5=1,Funding!$B$16,0)</f>
        <v>0</v>
      </c>
      <c r="F75" s="30" t="n">
        <f aca="false">IF(F5=1,Funding!$B$16,0)</f>
        <v>0</v>
      </c>
      <c r="G75" s="30" t="n">
        <f aca="false">IF(G5=1,Funding!$B$16,0)</f>
        <v>0</v>
      </c>
      <c r="H75" s="30" t="n">
        <f aca="false">IF(H5=1,Funding!$B$16,0)</f>
        <v>0</v>
      </c>
      <c r="I75" s="30" t="n">
        <f aca="false">IF(I5=1,Funding!$B$16,0)</f>
        <v>0</v>
      </c>
      <c r="J75" s="30" t="n">
        <f aca="false">IF(J5=1,Funding!$B$16,0)</f>
        <v>0</v>
      </c>
      <c r="K75" s="30" t="n">
        <f aca="false">IF(K5=1,Funding!$B$16,0)</f>
        <v>0</v>
      </c>
      <c r="L75" s="30" t="n">
        <f aca="false">IF(L5=1,Funding!$B$16,0)</f>
        <v>0</v>
      </c>
      <c r="M75" s="30" t="n">
        <f aca="false">IF(M5=1,Funding!$B$16,0)</f>
        <v>0</v>
      </c>
      <c r="N75" s="30" t="n">
        <f aca="false">IF(N5=1,Funding!$B$16,0)</f>
        <v>0</v>
      </c>
      <c r="O75" s="30" t="n">
        <f aca="false">IF(O5=1,Funding!$B$16,0)</f>
        <v>0</v>
      </c>
      <c r="P75" s="30" t="n">
        <f aca="false">IF(P5=1,Funding!$B$16,0)</f>
        <v>0</v>
      </c>
      <c r="Q75" s="30" t="n">
        <f aca="false">IF(Q5=1,Funding!$B$16,0)</f>
        <v>0</v>
      </c>
      <c r="R75" s="30" t="n">
        <f aca="false">IF(R5=1,Funding!$B$16,0)</f>
        <v>0</v>
      </c>
      <c r="S75" s="30" t="n">
        <f aca="false">IF(S5=1,Funding!$B$16,0)</f>
        <v>0</v>
      </c>
      <c r="T75" s="30" t="n">
        <f aca="false">IF(T5=1,Funding!$B$16,0)</f>
        <v>0</v>
      </c>
      <c r="U75" s="30" t="n">
        <f aca="false">IF(U5=1,Funding!$B$16,0)</f>
        <v>0</v>
      </c>
      <c r="V75" s="30" t="n">
        <f aca="false">IF(V5=1,Funding!$B$16,0)</f>
        <v>0</v>
      </c>
      <c r="W75" s="30" t="n">
        <f aca="false">IF(W5=1,Funding!$B$16,0)</f>
        <v>0</v>
      </c>
      <c r="X75" s="30" t="n">
        <f aca="false">IF(X5=1,Funding!$B$16,0)</f>
        <v>0</v>
      </c>
      <c r="Y75" s="30" t="n">
        <f aca="false">IF(Y5=1,Funding!$B$16,0)</f>
        <v>0</v>
      </c>
      <c r="Z75" s="30" t="n">
        <f aca="false">IF(Z5=1,Funding!$B$16,0)</f>
        <v>0</v>
      </c>
      <c r="AA75" s="30" t="n">
        <f aca="false">IF(AA5=1,Funding!$B$16,0)</f>
        <v>0</v>
      </c>
      <c r="AB75" s="30" t="n">
        <f aca="false">IF(AB5=1,Funding!$B$16,0)</f>
        <v>0</v>
      </c>
      <c r="AC75" s="30" t="n">
        <f aca="false">IF(AC5=1,Funding!$B$16,0)</f>
        <v>0</v>
      </c>
      <c r="AD75" s="30" t="n">
        <f aca="false">IF(AD5=1,Funding!$B$16,0)</f>
        <v>0</v>
      </c>
      <c r="AE75" s="30" t="n">
        <f aca="false">IF(AE5=1,Funding!$B$16,0)</f>
        <v>0</v>
      </c>
      <c r="AF75" s="30" t="n">
        <f aca="false">IF(AF5=1,Funding!$B$16,0)</f>
        <v>0</v>
      </c>
      <c r="AG75" s="30" t="n">
        <f aca="false">IF(AG5=1,Funding!$B$16,0)</f>
        <v>0</v>
      </c>
      <c r="AH75" s="30" t="n">
        <f aca="false">IF(AH5=1,Funding!$B$16,0)</f>
        <v>0</v>
      </c>
      <c r="AI75" s="30" t="n">
        <f aca="false">IF(AI5=1,Funding!$B$16,0)</f>
        <v>0</v>
      </c>
      <c r="AJ75" s="30" t="n">
        <f aca="false">IF(AJ5=1,Funding!$B$16,0)</f>
        <v>0</v>
      </c>
      <c r="AK75" s="30" t="n">
        <f aca="false">IF(AK5=1,Funding!$B$16,0)</f>
        <v>0</v>
      </c>
    </row>
    <row r="76" customFormat="false" ht="15" hidden="false" customHeight="true" outlineLevel="0" collapsed="false">
      <c r="A76" s="25" t="s">
        <v>309</v>
      </c>
      <c r="B76" s="30" t="n">
        <f aca="false">IF(B5=1,Inputs!$B$12,0)</f>
        <v>25000</v>
      </c>
      <c r="C76" s="30" t="n">
        <f aca="false">IF(C5=1,Inputs!$B$12,0)</f>
        <v>0</v>
      </c>
      <c r="D76" s="30" t="n">
        <f aca="false">IF(D5=1,Inputs!$B$12,0)</f>
        <v>0</v>
      </c>
      <c r="E76" s="30" t="n">
        <f aca="false">IF(E5=1,Inputs!$B$12,0)</f>
        <v>0</v>
      </c>
      <c r="F76" s="30" t="n">
        <f aca="false">IF(F5=1,Inputs!$B$12,0)</f>
        <v>0</v>
      </c>
      <c r="G76" s="30" t="n">
        <f aca="false">IF(G5=1,Inputs!$B$12,0)</f>
        <v>0</v>
      </c>
      <c r="H76" s="30" t="n">
        <f aca="false">IF(H5=1,Inputs!$B$12,0)</f>
        <v>0</v>
      </c>
      <c r="I76" s="30" t="n">
        <f aca="false">IF(I5=1,Inputs!$B$12,0)</f>
        <v>0</v>
      </c>
      <c r="J76" s="30" t="n">
        <f aca="false">IF(J5=1,Inputs!$B$12,0)</f>
        <v>0</v>
      </c>
      <c r="K76" s="30" t="n">
        <f aca="false">IF(K5=1,Inputs!$B$12,0)</f>
        <v>0</v>
      </c>
      <c r="L76" s="30" t="n">
        <f aca="false">IF(L5=1,Inputs!$B$12,0)</f>
        <v>0</v>
      </c>
      <c r="M76" s="30" t="n">
        <f aca="false">IF(M5=1,Inputs!$B$12,0)</f>
        <v>0</v>
      </c>
      <c r="N76" s="30" t="n">
        <f aca="false">IF(N5=1,Inputs!$B$12,0)</f>
        <v>0</v>
      </c>
      <c r="O76" s="30" t="n">
        <f aca="false">IF(O5=1,Inputs!$B$12,0)</f>
        <v>0</v>
      </c>
      <c r="P76" s="30" t="n">
        <f aca="false">IF(P5=1,Inputs!$B$12,0)</f>
        <v>0</v>
      </c>
      <c r="Q76" s="30" t="n">
        <f aca="false">IF(Q5=1,Inputs!$B$12,0)</f>
        <v>0</v>
      </c>
      <c r="R76" s="30" t="n">
        <f aca="false">IF(R5=1,Inputs!$B$12,0)</f>
        <v>0</v>
      </c>
      <c r="S76" s="30" t="n">
        <f aca="false">IF(S5=1,Inputs!$B$12,0)</f>
        <v>0</v>
      </c>
      <c r="T76" s="30" t="n">
        <f aca="false">IF(T5=1,Inputs!$B$12,0)</f>
        <v>0</v>
      </c>
      <c r="U76" s="30" t="n">
        <f aca="false">IF(U5=1,Inputs!$B$12,0)</f>
        <v>0</v>
      </c>
      <c r="V76" s="30" t="n">
        <f aca="false">IF(V5=1,Inputs!$B$12,0)</f>
        <v>0</v>
      </c>
      <c r="W76" s="30" t="n">
        <f aca="false">IF(W5=1,Inputs!$B$12,0)</f>
        <v>0</v>
      </c>
      <c r="X76" s="30" t="n">
        <f aca="false">IF(X5=1,Inputs!$B$12,0)</f>
        <v>0</v>
      </c>
      <c r="Y76" s="30" t="n">
        <f aca="false">IF(Y5=1,Inputs!$B$12,0)</f>
        <v>0</v>
      </c>
      <c r="Z76" s="30" t="n">
        <f aca="false">IF(Z5=1,Inputs!$B$12,0)</f>
        <v>0</v>
      </c>
      <c r="AA76" s="30" t="n">
        <f aca="false">IF(AA5=1,Inputs!$B$12,0)</f>
        <v>0</v>
      </c>
      <c r="AB76" s="30" t="n">
        <f aca="false">IF(AB5=1,Inputs!$B$12,0)</f>
        <v>0</v>
      </c>
      <c r="AC76" s="30" t="n">
        <f aca="false">IF(AC5=1,Inputs!$B$12,0)</f>
        <v>0</v>
      </c>
      <c r="AD76" s="30" t="n">
        <f aca="false">IF(AD5=1,Inputs!$B$12,0)</f>
        <v>0</v>
      </c>
      <c r="AE76" s="30" t="n">
        <f aca="false">IF(AE5=1,Inputs!$B$12,0)</f>
        <v>0</v>
      </c>
      <c r="AF76" s="30" t="n">
        <f aca="false">IF(AF5=1,Inputs!$B$12,0)</f>
        <v>0</v>
      </c>
      <c r="AG76" s="30" t="n">
        <f aca="false">IF(AG5=1,Inputs!$B$12,0)</f>
        <v>0</v>
      </c>
      <c r="AH76" s="30" t="n">
        <f aca="false">IF(AH5=1,Inputs!$B$12,0)</f>
        <v>0</v>
      </c>
      <c r="AI76" s="30" t="n">
        <f aca="false">IF(AI5=1,Inputs!$B$12,0)</f>
        <v>0</v>
      </c>
      <c r="AJ76" s="30" t="n">
        <f aca="false">IF(AJ5=1,Inputs!$B$12,0)</f>
        <v>0</v>
      </c>
      <c r="AK76" s="30" t="n">
        <f aca="false">IF(AK5=1,Inputs!$B$12,0)</f>
        <v>0</v>
      </c>
    </row>
    <row r="77" customFormat="false" ht="15" hidden="false" customHeight="true" outlineLevel="0" collapsed="false">
      <c r="A77" s="23" t="s">
        <v>310</v>
      </c>
      <c r="B77" s="31" t="n">
        <f aca="false">B74+SUM($B75:B75)-SUM($B76:B76)</f>
        <v>1301000</v>
      </c>
      <c r="C77" s="31" t="n">
        <f aca="false">C74+SUM($B75:C75)-SUM($B76:C76)</f>
        <v>1242000</v>
      </c>
      <c r="D77" s="31" t="n">
        <f aca="false">D74+SUM($B75:D75)-SUM($B76:D76)</f>
        <v>1183000</v>
      </c>
      <c r="E77" s="31" t="n">
        <f aca="false">E74+SUM($B75:E75)-SUM($B76:E76)</f>
        <v>1124000</v>
      </c>
      <c r="F77" s="31" t="n">
        <f aca="false">F74+SUM($B75:F75)-SUM($B76:F76)</f>
        <v>1065000</v>
      </c>
      <c r="G77" s="31" t="n">
        <f aca="false">G74+SUM($B75:G75)-SUM($B76:G76)</f>
        <v>1006000</v>
      </c>
      <c r="H77" s="31" t="n">
        <f aca="false">H74+SUM($B75:H75)-SUM($B76:H76)</f>
        <v>947000</v>
      </c>
      <c r="I77" s="31" t="n">
        <f aca="false">I74+SUM($B75:I75)-SUM($B76:I76)</f>
        <v>888000</v>
      </c>
      <c r="J77" s="31" t="n">
        <f aca="false">J74+SUM($B75:J75)-SUM($B76:J76)</f>
        <v>829000</v>
      </c>
      <c r="K77" s="31" t="n">
        <f aca="false">K74+SUM($B75:K75)-SUM($B76:K76)</f>
        <v>770000</v>
      </c>
      <c r="L77" s="31" t="n">
        <f aca="false">L74+SUM($B75:L75)-SUM($B76:L76)</f>
        <v>711000</v>
      </c>
      <c r="M77" s="31" t="n">
        <f aca="false">M74+SUM($B75:M75)-SUM($B76:M76)</f>
        <v>652000</v>
      </c>
      <c r="N77" s="31" t="n">
        <f aca="false">N74+SUM($B75:N75)-SUM($B76:N76)</f>
        <v>593000</v>
      </c>
      <c r="O77" s="31" t="n">
        <f aca="false">O74+SUM($B75:O75)-SUM($B76:O76)</f>
        <v>534000</v>
      </c>
      <c r="P77" s="31" t="n">
        <f aca="false">P74+SUM($B75:P75)-SUM($B76:P76)</f>
        <v>475000</v>
      </c>
      <c r="Q77" s="31" t="n">
        <f aca="false">Q74+SUM($B75:Q75)-SUM($B76:Q76)</f>
        <v>416000</v>
      </c>
      <c r="R77" s="31" t="n">
        <f aca="false">R74+SUM($B75:R75)-SUM($B76:R76)</f>
        <v>357000</v>
      </c>
      <c r="S77" s="31" t="n">
        <f aca="false">S74+SUM($B75:S75)-SUM($B76:S76)</f>
        <v>298000</v>
      </c>
      <c r="T77" s="31" t="n">
        <f aca="false">T74+SUM($B75:T75)-SUM($B76:T76)</f>
        <v>239000</v>
      </c>
      <c r="U77" s="31" t="n">
        <f aca="false">U74+SUM($B75:U75)-SUM($B76:U76)</f>
        <v>180000</v>
      </c>
      <c r="V77" s="31" t="n">
        <f aca="false">V74+SUM($B75:V75)-SUM($B76:V76)</f>
        <v>121000</v>
      </c>
      <c r="W77" s="31" t="n">
        <f aca="false">W74+SUM($B75:W75)-SUM($B76:W76)</f>
        <v>62000</v>
      </c>
      <c r="X77" s="31" t="n">
        <f aca="false">X74+SUM($B75:X75)-SUM($B76:X76)</f>
        <v>3000</v>
      </c>
      <c r="Y77" s="31" t="n">
        <f aca="false">Y74+SUM($B75:Y75)-SUM($B76:Y76)</f>
        <v>-56000</v>
      </c>
      <c r="Z77" s="31" t="n">
        <f aca="false">Z74+SUM($B75:Z75)-SUM($B76:Z76)</f>
        <v>-115000</v>
      </c>
      <c r="AA77" s="31" t="n">
        <f aca="false">AA74+SUM($B75:AA75)-SUM($B76:AA76)</f>
        <v>-174000</v>
      </c>
      <c r="AB77" s="31" t="n">
        <f aca="false">AB74+SUM($B75:AB75)-SUM($B76:AB76)</f>
        <v>-233000</v>
      </c>
      <c r="AC77" s="31" t="n">
        <f aca="false">AC74+SUM($B75:AC75)-SUM($B76:AC76)</f>
        <v>-292000</v>
      </c>
      <c r="AD77" s="31" t="n">
        <f aca="false">AD74+SUM($B75:AD75)-SUM($B76:AD76)</f>
        <v>-351000</v>
      </c>
      <c r="AE77" s="31" t="n">
        <f aca="false">AE74+SUM($B75:AE75)-SUM($B76:AE76)</f>
        <v>-410000</v>
      </c>
      <c r="AF77" s="31" t="n">
        <f aca="false">AF74+SUM($B75:AF75)-SUM($B76:AF76)</f>
        <v>-469000</v>
      </c>
      <c r="AG77" s="31" t="n">
        <f aca="false">AG74+SUM($B75:AG75)-SUM($B76:AG76)</f>
        <v>-528000</v>
      </c>
      <c r="AH77" s="31" t="n">
        <f aca="false">AH74+SUM($B75:AH75)-SUM($B76:AH76)</f>
        <v>-587000</v>
      </c>
      <c r="AI77" s="31" t="n">
        <f aca="false">AI74+SUM($B75:AI75)-SUM($B76:AI76)</f>
        <v>-646000</v>
      </c>
      <c r="AJ77" s="31" t="n">
        <f aca="false">AJ74+SUM($B75:AJ75)-SUM($B76:AJ76)</f>
        <v>-705000</v>
      </c>
      <c r="AK77" s="31" t="n">
        <f aca="false">AK74+SUM($B75:AK75)-SUM($B76:AK76)</f>
        <v>-764000</v>
      </c>
    </row>
    <row r="78" customFormat="false" ht="15" hidden="false" customHeight="true" outlineLevel="0" collapsed="false">
      <c r="A78" s="23" t="s">
        <v>311</v>
      </c>
      <c r="B78" s="31" t="n">
        <f aca="false">Inputs!$B$10*B60</f>
        <v>177000</v>
      </c>
      <c r="C78" s="31" t="n">
        <f aca="false">Inputs!$B$10*C60</f>
        <v>177000</v>
      </c>
      <c r="D78" s="31" t="n">
        <f aca="false">Inputs!$B$10*D60</f>
        <v>177000</v>
      </c>
      <c r="E78" s="31" t="n">
        <f aca="false">Inputs!$B$10*E60</f>
        <v>177000</v>
      </c>
      <c r="F78" s="31" t="n">
        <f aca="false">Inputs!$B$10*F60</f>
        <v>177000</v>
      </c>
      <c r="G78" s="31" t="n">
        <f aca="false">Inputs!$B$10*G60</f>
        <v>177000</v>
      </c>
      <c r="H78" s="31" t="n">
        <f aca="false">Inputs!$B$10*H60</f>
        <v>177000</v>
      </c>
      <c r="I78" s="31" t="n">
        <f aca="false">Inputs!$B$10*I60</f>
        <v>177000</v>
      </c>
      <c r="J78" s="31" t="n">
        <f aca="false">Inputs!$B$10*J60</f>
        <v>177000</v>
      </c>
      <c r="K78" s="31" t="n">
        <f aca="false">Inputs!$B$10*K60</f>
        <v>177000</v>
      </c>
      <c r="L78" s="31" t="n">
        <f aca="false">Inputs!$B$10*L60</f>
        <v>177000</v>
      </c>
      <c r="M78" s="31" t="n">
        <f aca="false">Inputs!$B$10*M60</f>
        <v>177000</v>
      </c>
      <c r="N78" s="31" t="n">
        <f aca="false">Inputs!$B$10*N60</f>
        <v>177000</v>
      </c>
      <c r="O78" s="31" t="n">
        <f aca="false">Inputs!$B$10*O60</f>
        <v>177000</v>
      </c>
      <c r="P78" s="31" t="n">
        <f aca="false">Inputs!$B$10*P60</f>
        <v>177000</v>
      </c>
      <c r="Q78" s="31" t="n">
        <f aca="false">Inputs!$B$10*Q60</f>
        <v>177000</v>
      </c>
      <c r="R78" s="31" t="n">
        <f aca="false">Inputs!$B$10*R60</f>
        <v>177000</v>
      </c>
      <c r="S78" s="31" t="n">
        <f aca="false">Inputs!$B$10*S60</f>
        <v>177000</v>
      </c>
      <c r="T78" s="31" t="n">
        <f aca="false">Inputs!$B$10*T60</f>
        <v>177000</v>
      </c>
      <c r="U78" s="31" t="n">
        <f aca="false">Inputs!$B$10*U60</f>
        <v>177000</v>
      </c>
      <c r="V78" s="31" t="n">
        <f aca="false">Inputs!$B$10*V60</f>
        <v>177000</v>
      </c>
      <c r="W78" s="31" t="n">
        <f aca="false">Inputs!$B$10*W60</f>
        <v>177000</v>
      </c>
      <c r="X78" s="31" t="n">
        <f aca="false">Inputs!$B$10*X60</f>
        <v>177000</v>
      </c>
      <c r="Y78" s="31" t="n">
        <f aca="false">Inputs!$B$10*Y60</f>
        <v>177000</v>
      </c>
      <c r="Z78" s="31" t="n">
        <f aca="false">Inputs!$B$10*Z60</f>
        <v>177000</v>
      </c>
      <c r="AA78" s="31" t="n">
        <f aca="false">Inputs!$B$10*AA60</f>
        <v>177000</v>
      </c>
      <c r="AB78" s="31" t="n">
        <f aca="false">Inputs!$B$10*AB60</f>
        <v>177000</v>
      </c>
      <c r="AC78" s="31" t="n">
        <f aca="false">Inputs!$B$10*AC60</f>
        <v>177000</v>
      </c>
      <c r="AD78" s="31" t="n">
        <f aca="false">Inputs!$B$10*AD60</f>
        <v>177000</v>
      </c>
      <c r="AE78" s="31" t="n">
        <f aca="false">Inputs!$B$10*AE60</f>
        <v>177000</v>
      </c>
      <c r="AF78" s="31" t="n">
        <f aca="false">Inputs!$B$10*AF60</f>
        <v>177000</v>
      </c>
      <c r="AG78" s="31" t="n">
        <f aca="false">Inputs!$B$10*AG60</f>
        <v>177000</v>
      </c>
      <c r="AH78" s="31" t="n">
        <f aca="false">Inputs!$B$10*AH60</f>
        <v>177000</v>
      </c>
      <c r="AI78" s="31" t="n">
        <f aca="false">Inputs!$B$10*AI60</f>
        <v>177000</v>
      </c>
      <c r="AJ78" s="31" t="n">
        <f aca="false">Inputs!$B$10*AJ60</f>
        <v>177000</v>
      </c>
      <c r="AK78" s="31" t="n">
        <f aca="false">Inputs!$B$10*AK60</f>
        <v>177000</v>
      </c>
    </row>
    <row r="79" customFormat="false" ht="15" hidden="false" customHeight="true" outlineLevel="0" collapsed="false">
      <c r="A79" s="23" t="s">
        <v>312</v>
      </c>
      <c r="B79" s="31" t="n">
        <f aca="false">MAX(0,MIN(B73-SUM($B76:B76), B77-B78-B66))</f>
        <v>0</v>
      </c>
      <c r="C79" s="31" t="n">
        <f aca="false">MAX(0,MIN(C73-SUM($B76:C76), C77-C78-C66))</f>
        <v>0</v>
      </c>
      <c r="D79" s="31" t="n">
        <f aca="false">MAX(0,MIN(D73-SUM($B76:D76), D77-D78-D66))</f>
        <v>0</v>
      </c>
      <c r="E79" s="31" t="n">
        <f aca="false">MAX(0,MIN(E73-SUM($B76:E76), E77-E78-E66))</f>
        <v>0</v>
      </c>
      <c r="F79" s="31" t="n">
        <f aca="false">MAX(0,MIN(F73-SUM($B76:F76), F77-F78-F66))</f>
        <v>0</v>
      </c>
      <c r="G79" s="31" t="n">
        <f aca="false">MAX(0,MIN(G73-SUM($B76:G76), G77-G78-G66))</f>
        <v>0</v>
      </c>
      <c r="H79" s="31" t="n">
        <f aca="false">MAX(0,MIN(H73-SUM($B76:H76), H77-H78-H66))</f>
        <v>0</v>
      </c>
      <c r="I79" s="31" t="n">
        <f aca="false">MAX(0,MIN(I73-SUM($B76:I76), I77-I78-I66))</f>
        <v>0</v>
      </c>
      <c r="J79" s="31" t="n">
        <f aca="false">MAX(0,MIN(J73-SUM($B76:J76), J77-J78-J66))</f>
        <v>0</v>
      </c>
      <c r="K79" s="31" t="n">
        <f aca="false">MAX(0,MIN(K73-SUM($B76:K76), K77-K78-K66))</f>
        <v>0</v>
      </c>
      <c r="L79" s="31" t="n">
        <f aca="false">MAX(0,MIN(L73-SUM($B76:L76), L77-L78-L66))</f>
        <v>0</v>
      </c>
      <c r="M79" s="31" t="n">
        <f aca="false">MAX(0,MIN(M73-SUM($B76:M76), M77-M78-M66))</f>
        <v>0</v>
      </c>
      <c r="N79" s="31" t="n">
        <f aca="false">MAX(0,MIN(N73-SUM($B76:N76), N77-N78-N66))</f>
        <v>0</v>
      </c>
      <c r="O79" s="31" t="n">
        <f aca="false">MAX(0,MIN(O73-SUM($B76:O76), O77-O78-O66))</f>
        <v>0</v>
      </c>
      <c r="P79" s="31" t="n">
        <f aca="false">MAX(0,MIN(P73-SUM($B76:P76), P77-P78-P66))</f>
        <v>0</v>
      </c>
      <c r="Q79" s="31" t="n">
        <f aca="false">MAX(0,MIN(Q73-SUM($B76:Q76), Q77-Q78-Q66))</f>
        <v>0</v>
      </c>
      <c r="R79" s="31" t="n">
        <f aca="false">MAX(0,MIN(R73-SUM($B76:R76), R77-R78-R66))</f>
        <v>0</v>
      </c>
      <c r="S79" s="31" t="n">
        <f aca="false">MAX(0,MIN(S73-SUM($B76:S76), S77-S78-S66))</f>
        <v>0</v>
      </c>
      <c r="T79" s="31" t="n">
        <f aca="false">MAX(0,MIN(T73-SUM($B76:T76), T77-T78-T66))</f>
        <v>0</v>
      </c>
      <c r="U79" s="31" t="n">
        <f aca="false">MAX(0,MIN(U73-SUM($B76:U76), U77-U78-U66))</f>
        <v>0</v>
      </c>
      <c r="V79" s="31" t="n">
        <f aca="false">MAX(0,MIN(V73-SUM($B76:V76), V77-V78-V66))</f>
        <v>0</v>
      </c>
      <c r="W79" s="31" t="n">
        <f aca="false">MAX(0,MIN(W73-SUM($B76:W76), W77-W78-W66))</f>
        <v>0</v>
      </c>
      <c r="X79" s="31" t="n">
        <f aca="false">MAX(0,MIN(X73-SUM($B76:X76), X77-X78-X66))</f>
        <v>0</v>
      </c>
      <c r="Y79" s="31" t="n">
        <f aca="false">MAX(0,MIN(Y73-SUM($B76:Y76), Y77-Y78-Y66))</f>
        <v>0</v>
      </c>
      <c r="Z79" s="31" t="n">
        <f aca="false">MAX(0,MIN(Z73-SUM($B76:Z76), Z77-Z78-Z66))</f>
        <v>0</v>
      </c>
      <c r="AA79" s="31" t="n">
        <f aca="false">MAX(0,MIN(AA73-SUM($B76:AA76), AA77-AA78-AA66))</f>
        <v>0</v>
      </c>
      <c r="AB79" s="31" t="n">
        <f aca="false">MAX(0,MIN(AB73-SUM($B76:AB76), AB77-AB78-AB66))</f>
        <v>0</v>
      </c>
      <c r="AC79" s="31" t="n">
        <f aca="false">MAX(0,MIN(AC73-SUM($B76:AC76), AC77-AC78-AC66))</f>
        <v>0</v>
      </c>
      <c r="AD79" s="31" t="n">
        <f aca="false">MAX(0,MIN(AD73-SUM($B76:AD76), AD77-AD78-AD66))</f>
        <v>0</v>
      </c>
      <c r="AE79" s="31" t="n">
        <f aca="false">MAX(0,MIN(AE73-SUM($B76:AE76), AE77-AE78-AE66))</f>
        <v>0</v>
      </c>
      <c r="AF79" s="31" t="n">
        <f aca="false">MAX(0,MIN(AF73-SUM($B76:AF76), AF77-AF78-AF66))</f>
        <v>0</v>
      </c>
      <c r="AG79" s="31" t="n">
        <f aca="false">MAX(0,MIN(AG73-SUM($B76:AG76), AG77-AG78-AG66))</f>
        <v>0</v>
      </c>
      <c r="AH79" s="31" t="n">
        <f aca="false">MAX(0,MIN(AH73-SUM($B76:AH76), AH77-AH78-AH66))</f>
        <v>0</v>
      </c>
      <c r="AI79" s="31" t="n">
        <f aca="false">MAX(0,MIN(AI73-SUM($B76:AI76), AI77-AI78-AI66))</f>
        <v>0</v>
      </c>
      <c r="AJ79" s="31" t="n">
        <f aca="false">MAX(0,MIN(AJ73-SUM($B76:AJ76), AJ77-AJ78-AJ66))</f>
        <v>0</v>
      </c>
      <c r="AK79" s="31" t="n">
        <f aca="false">MAX(0,MIN(AK73-SUM($B76:AK76), AK77-AK78-AK66))</f>
        <v>0</v>
      </c>
    </row>
    <row r="80" customFormat="false" ht="15" hidden="false" customHeight="true" outlineLevel="0" collapsed="false">
      <c r="A80" s="25" t="s">
        <v>313</v>
      </c>
      <c r="B80" s="30" t="n">
        <f aca="false">0</f>
        <v>0</v>
      </c>
      <c r="C80" s="30" t="n">
        <f aca="false">0</f>
        <v>0</v>
      </c>
      <c r="D80" s="30" t="n">
        <f aca="false">0</f>
        <v>0</v>
      </c>
      <c r="E80" s="30" t="n">
        <f aca="false">0</f>
        <v>0</v>
      </c>
      <c r="F80" s="30" t="n">
        <f aca="false">0</f>
        <v>0</v>
      </c>
      <c r="G80" s="30" t="n">
        <f aca="false">0</f>
        <v>0</v>
      </c>
      <c r="H80" s="30" t="n">
        <f aca="false">0</f>
        <v>0</v>
      </c>
      <c r="I80" s="30" t="n">
        <f aca="false">0</f>
        <v>0</v>
      </c>
      <c r="J80" s="30" t="n">
        <f aca="false">0</f>
        <v>0</v>
      </c>
      <c r="K80" s="30" t="n">
        <f aca="false">0</f>
        <v>0</v>
      </c>
      <c r="L80" s="30" t="n">
        <f aca="false">0</f>
        <v>0</v>
      </c>
      <c r="M80" s="30" t="n">
        <f aca="false">0</f>
        <v>0</v>
      </c>
      <c r="N80" s="30" t="n">
        <f aca="false">0</f>
        <v>0</v>
      </c>
      <c r="O80" s="30" t="n">
        <f aca="false">0</f>
        <v>0</v>
      </c>
      <c r="P80" s="30" t="n">
        <f aca="false">0</f>
        <v>0</v>
      </c>
      <c r="Q80" s="30" t="n">
        <f aca="false">0</f>
        <v>0</v>
      </c>
      <c r="R80" s="30" t="n">
        <f aca="false">0</f>
        <v>0</v>
      </c>
      <c r="S80" s="30" t="n">
        <f aca="false">0</f>
        <v>0</v>
      </c>
      <c r="T80" s="30" t="n">
        <f aca="false">0</f>
        <v>0</v>
      </c>
      <c r="U80" s="30" t="n">
        <f aca="false">0</f>
        <v>0</v>
      </c>
      <c r="V80" s="30" t="n">
        <f aca="false">0</f>
        <v>0</v>
      </c>
      <c r="W80" s="30" t="n">
        <f aca="false">0</f>
        <v>0</v>
      </c>
      <c r="X80" s="30" t="n">
        <f aca="false">0</f>
        <v>0</v>
      </c>
      <c r="Y80" s="30" t="n">
        <f aca="false">0</f>
        <v>0</v>
      </c>
      <c r="Z80" s="30" t="n">
        <f aca="false">0</f>
        <v>0</v>
      </c>
      <c r="AA80" s="30" t="n">
        <f aca="false">0</f>
        <v>0</v>
      </c>
      <c r="AB80" s="30" t="n">
        <f aca="false">0</f>
        <v>0</v>
      </c>
      <c r="AC80" s="30" t="n">
        <f aca="false">0</f>
        <v>0</v>
      </c>
      <c r="AD80" s="30" t="n">
        <f aca="false">0</f>
        <v>0</v>
      </c>
      <c r="AE80" s="30" t="n">
        <f aca="false">0</f>
        <v>0</v>
      </c>
      <c r="AF80" s="30" t="n">
        <f aca="false">0</f>
        <v>0</v>
      </c>
      <c r="AG80" s="30" t="n">
        <f aca="false">0</f>
        <v>0</v>
      </c>
      <c r="AH80" s="30" t="n">
        <f aca="false">0</f>
        <v>0</v>
      </c>
      <c r="AI80" s="30" t="n">
        <f aca="false">0</f>
        <v>0</v>
      </c>
      <c r="AJ80" s="30" t="n">
        <f aca="false">0</f>
        <v>0</v>
      </c>
      <c r="AK80" s="30" t="n">
        <f aca="false">0</f>
        <v>0</v>
      </c>
    </row>
    <row r="81" customFormat="false" ht="15" hidden="false" customHeight="true" outlineLevel="0" collapsed="false">
      <c r="A81" s="25" t="s">
        <v>314</v>
      </c>
      <c r="B81" s="30" t="n">
        <f aca="false">MAX(0,B33-B27)</f>
        <v>0</v>
      </c>
      <c r="C81" s="30" t="n">
        <f aca="false">MAX(0,C33-C27)</f>
        <v>0</v>
      </c>
      <c r="D81" s="30" t="n">
        <f aca="false">MAX(0,D33-D27)</f>
        <v>0</v>
      </c>
      <c r="E81" s="30" t="n">
        <f aca="false">MAX(0,E33-E27)</f>
        <v>0</v>
      </c>
      <c r="F81" s="30" t="n">
        <f aca="false">MAX(0,F33-F27)</f>
        <v>0</v>
      </c>
      <c r="G81" s="30" t="n">
        <f aca="false">MAX(0,G33-G27)</f>
        <v>0</v>
      </c>
      <c r="H81" s="30" t="n">
        <f aca="false">MAX(0,H33-H27)</f>
        <v>0</v>
      </c>
      <c r="I81" s="30" t="n">
        <f aca="false">MAX(0,I33-I27)</f>
        <v>0</v>
      </c>
      <c r="J81" s="30" t="n">
        <f aca="false">MAX(0,J33-J27)</f>
        <v>0</v>
      </c>
      <c r="K81" s="30" t="n">
        <f aca="false">MAX(0,K33-K27)</f>
        <v>0</v>
      </c>
      <c r="L81" s="30" t="n">
        <f aca="false">MAX(0,L33-L27)</f>
        <v>0</v>
      </c>
      <c r="M81" s="30" t="n">
        <f aca="false">MAX(0,M33-M27)</f>
        <v>0</v>
      </c>
      <c r="N81" s="30" t="n">
        <f aca="false">MAX(0,N33-N27)</f>
        <v>0</v>
      </c>
      <c r="O81" s="30" t="n">
        <f aca="false">MAX(0,O33-O27)</f>
        <v>0</v>
      </c>
      <c r="P81" s="30" t="n">
        <f aca="false">MAX(0,P33-P27)</f>
        <v>0</v>
      </c>
      <c r="Q81" s="30" t="n">
        <f aca="false">MAX(0,Q33-Q27)</f>
        <v>0</v>
      </c>
      <c r="R81" s="30" t="n">
        <f aca="false">MAX(0,R33-R27)</f>
        <v>0</v>
      </c>
      <c r="S81" s="30" t="n">
        <f aca="false">MAX(0,S33-S27)</f>
        <v>0</v>
      </c>
      <c r="T81" s="30" t="n">
        <f aca="false">MAX(0,T33-T27)</f>
        <v>0</v>
      </c>
      <c r="U81" s="30" t="n">
        <f aca="false">MAX(0,U33-U27)</f>
        <v>0</v>
      </c>
      <c r="V81" s="30" t="n">
        <f aca="false">MAX(0,V33-V27)</f>
        <v>0</v>
      </c>
      <c r="W81" s="30" t="n">
        <f aca="false">MAX(0,W33-W27)</f>
        <v>0</v>
      </c>
      <c r="X81" s="30" t="n">
        <f aca="false">MAX(0,X33-X27)</f>
        <v>0</v>
      </c>
      <c r="Y81" s="30" t="n">
        <f aca="false">MAX(0,Y33-Y27)</f>
        <v>0</v>
      </c>
      <c r="Z81" s="30" t="n">
        <f aca="false">MAX(0,Z33-Z27)</f>
        <v>0</v>
      </c>
      <c r="AA81" s="30" t="n">
        <f aca="false">MAX(0,AA33-AA27)</f>
        <v>0</v>
      </c>
      <c r="AB81" s="30" t="n">
        <f aca="false">MAX(0,AB33-AB27)</f>
        <v>0</v>
      </c>
      <c r="AC81" s="30" t="n">
        <f aca="false">MAX(0,AC33-AC27)</f>
        <v>0</v>
      </c>
      <c r="AD81" s="30" t="n">
        <f aca="false">MAX(0,AD33-AD27)</f>
        <v>0</v>
      </c>
      <c r="AE81" s="30" t="n">
        <f aca="false">MAX(0,AE33-AE27)</f>
        <v>0</v>
      </c>
      <c r="AF81" s="30" t="n">
        <f aca="false">MAX(0,AF33-AF27)</f>
        <v>0</v>
      </c>
      <c r="AG81" s="30" t="n">
        <f aca="false">MAX(0,AG33-AG27)</f>
        <v>0</v>
      </c>
      <c r="AH81" s="30" t="n">
        <f aca="false">MAX(0,AH33-AH27)</f>
        <v>0</v>
      </c>
      <c r="AI81" s="30" t="n">
        <f aca="false">MAX(0,AI33-AI27)</f>
        <v>0</v>
      </c>
      <c r="AJ81" s="30" t="n">
        <f aca="false">MAX(0,AJ33-AJ27)</f>
        <v>0</v>
      </c>
      <c r="AK81" s="30" t="n">
        <f aca="false">MAX(0,AK33-AK27)</f>
        <v>0</v>
      </c>
    </row>
    <row r="82" customFormat="false" ht="15" hidden="false" customHeight="true" outlineLevel="0" collapsed="false">
      <c r="A82" s="25" t="s">
        <v>315</v>
      </c>
      <c r="B82" s="30" t="n">
        <f aca="false">B77-(Inputs!$B$6+B72+B75-B76)</f>
        <v>0</v>
      </c>
      <c r="C82" s="30" t="n">
        <f aca="false">C77-(B77+C72+C75-C76)</f>
        <v>0</v>
      </c>
      <c r="D82" s="30" t="n">
        <f aca="false">D77-(C77+D72+D75-D76)</f>
        <v>0</v>
      </c>
      <c r="E82" s="30" t="n">
        <f aca="false">E77-(D77+E72+E75-E76)</f>
        <v>0</v>
      </c>
      <c r="F82" s="30" t="n">
        <f aca="false">F77-(E77+F72+F75-F76)</f>
        <v>0</v>
      </c>
      <c r="G82" s="30" t="n">
        <f aca="false">G77-(F77+G72+G75-G76)</f>
        <v>0</v>
      </c>
      <c r="H82" s="30" t="n">
        <f aca="false">H77-(G77+H72+H75-H76)</f>
        <v>0</v>
      </c>
      <c r="I82" s="30" t="n">
        <f aca="false">I77-(H77+I72+I75-I76)</f>
        <v>0</v>
      </c>
      <c r="J82" s="30" t="n">
        <f aca="false">J77-(I77+J72+J75-J76)</f>
        <v>0</v>
      </c>
      <c r="K82" s="30" t="n">
        <f aca="false">K77-(J77+K72+K75-K76)</f>
        <v>0</v>
      </c>
      <c r="L82" s="30" t="n">
        <f aca="false">L77-(K77+L72+L75-L76)</f>
        <v>0</v>
      </c>
      <c r="M82" s="30" t="n">
        <f aca="false">M77-(L77+M72+M75-M76)</f>
        <v>0</v>
      </c>
      <c r="N82" s="30" t="n">
        <f aca="false">N77-(M77+N72+N75-N76)</f>
        <v>0</v>
      </c>
      <c r="O82" s="30" t="n">
        <f aca="false">O77-(N77+O72+O75-O76)</f>
        <v>0</v>
      </c>
      <c r="P82" s="30" t="n">
        <f aca="false">P77-(O77+P72+P75-P76)</f>
        <v>0</v>
      </c>
      <c r="Q82" s="30" t="n">
        <f aca="false">Q77-(P77+Q72+Q75-Q76)</f>
        <v>0</v>
      </c>
      <c r="R82" s="30" t="n">
        <f aca="false">R77-(Q77+R72+R75-R76)</f>
        <v>0</v>
      </c>
      <c r="S82" s="30" t="n">
        <f aca="false">S77-(R77+S72+S75-S76)</f>
        <v>0</v>
      </c>
      <c r="T82" s="30" t="n">
        <f aca="false">T77-(S77+T72+T75-T76)</f>
        <v>0</v>
      </c>
      <c r="U82" s="30" t="n">
        <f aca="false">U77-(T77+U72+U75-U76)</f>
        <v>0</v>
      </c>
      <c r="V82" s="30" t="n">
        <f aca="false">V77-(U77+V72+V75-V76)</f>
        <v>0</v>
      </c>
      <c r="W82" s="30" t="n">
        <f aca="false">W77-(V77+W72+W75-W76)</f>
        <v>0</v>
      </c>
      <c r="X82" s="30" t="n">
        <f aca="false">X77-(W77+X72+X75-X76)</f>
        <v>0</v>
      </c>
      <c r="Y82" s="30" t="n">
        <f aca="false">Y77-(X77+Y72+Y75-Y76)</f>
        <v>0</v>
      </c>
      <c r="Z82" s="30" t="n">
        <f aca="false">Z77-(Y77+Z72+Z75-Z76)</f>
        <v>0</v>
      </c>
      <c r="AA82" s="30" t="n">
        <f aca="false">AA77-(Z77+AA72+AA75-AA76)</f>
        <v>0</v>
      </c>
      <c r="AB82" s="30" t="n">
        <f aca="false">AB77-(AA77+AB72+AB75-AB76)</f>
        <v>0</v>
      </c>
      <c r="AC82" s="30" t="n">
        <f aca="false">AC77-(AB77+AC72+AC75-AC76)</f>
        <v>0</v>
      </c>
      <c r="AD82" s="30" t="n">
        <f aca="false">AD77-(AC77+AD72+AD75-AD76)</f>
        <v>0</v>
      </c>
      <c r="AE82" s="30" t="n">
        <f aca="false">AE77-(AD77+AE72+AE75-AE76)</f>
        <v>0</v>
      </c>
      <c r="AF82" s="30" t="n">
        <f aca="false">AF77-(AE77+AF72+AF75-AF76)</f>
        <v>0</v>
      </c>
      <c r="AG82" s="30" t="n">
        <f aca="false">AG77-(AF77+AG72+AG75-AG76)</f>
        <v>0</v>
      </c>
      <c r="AH82" s="30" t="n">
        <f aca="false">AH77-(AG77+AH72+AH75-AH76)</f>
        <v>0</v>
      </c>
      <c r="AI82" s="30" t="n">
        <f aca="false">AI77-(AH77+AI72+AI75-AI76)</f>
        <v>0</v>
      </c>
      <c r="AJ82" s="30" t="n">
        <f aca="false">AJ77-(AI77+AJ72+AJ75-AJ76)</f>
        <v>0</v>
      </c>
      <c r="AK82" s="30" t="n">
        <f aca="false">AK77-(AJ77+AK72+AK75-AK76)</f>
        <v>0</v>
      </c>
    </row>
    <row r="83" customFormat="false" ht="15" hidden="false" customHeight="true" outlineLevel="0" collapsed="false">
      <c r="A83" s="25" t="s">
        <v>316</v>
      </c>
      <c r="B83" s="30" t="n">
        <f aca="false">B43-SUM(B39:B42)</f>
        <v>0</v>
      </c>
      <c r="C83" s="30" t="n">
        <f aca="false">C43-SUM(C39:C42)</f>
        <v>0</v>
      </c>
      <c r="D83" s="30" t="n">
        <f aca="false">D43-SUM(D39:D42)</f>
        <v>0</v>
      </c>
      <c r="E83" s="30" t="n">
        <f aca="false">E43-SUM(E39:E42)</f>
        <v>0</v>
      </c>
      <c r="F83" s="30" t="n">
        <f aca="false">F43-SUM(F39:F42)</f>
        <v>0</v>
      </c>
      <c r="G83" s="30" t="n">
        <f aca="false">G43-SUM(G39:G42)</f>
        <v>0</v>
      </c>
      <c r="H83" s="30" t="n">
        <f aca="false">H43-SUM(H39:H42)</f>
        <v>0</v>
      </c>
      <c r="I83" s="30" t="n">
        <f aca="false">I43-SUM(I39:I42)</f>
        <v>0</v>
      </c>
      <c r="J83" s="30" t="n">
        <f aca="false">J43-SUM(J39:J42)</f>
        <v>0</v>
      </c>
      <c r="K83" s="30" t="n">
        <f aca="false">K43-SUM(K39:K42)</f>
        <v>0</v>
      </c>
      <c r="L83" s="30" t="n">
        <f aca="false">L43-SUM(L39:L42)</f>
        <v>0</v>
      </c>
      <c r="M83" s="30" t="n">
        <f aca="false">M43-SUM(M39:M42)</f>
        <v>0</v>
      </c>
      <c r="N83" s="30" t="n">
        <f aca="false">N43-SUM(N39:N42)</f>
        <v>0</v>
      </c>
      <c r="O83" s="30" t="n">
        <f aca="false">O43-SUM(O39:O42)</f>
        <v>0</v>
      </c>
      <c r="P83" s="30" t="n">
        <f aca="false">P43-SUM(P39:P42)</f>
        <v>0</v>
      </c>
      <c r="Q83" s="30" t="n">
        <f aca="false">Q43-SUM(Q39:Q42)</f>
        <v>0</v>
      </c>
      <c r="R83" s="30" t="n">
        <f aca="false">R43-SUM(R39:R42)</f>
        <v>0</v>
      </c>
      <c r="S83" s="30" t="n">
        <f aca="false">S43-SUM(S39:S42)</f>
        <v>0</v>
      </c>
      <c r="T83" s="30" t="n">
        <f aca="false">T43-SUM(T39:T42)</f>
        <v>0</v>
      </c>
      <c r="U83" s="30" t="n">
        <f aca="false">U43-SUM(U39:U42)</f>
        <v>0</v>
      </c>
      <c r="V83" s="30" t="n">
        <f aca="false">V43-SUM(V39:V42)</f>
        <v>0</v>
      </c>
      <c r="W83" s="30" t="n">
        <f aca="false">W43-SUM(W39:W42)</f>
        <v>0</v>
      </c>
      <c r="X83" s="30" t="n">
        <f aca="false">X43-SUM(X39:X42)</f>
        <v>0</v>
      </c>
      <c r="Y83" s="30" t="n">
        <f aca="false">Y43-SUM(Y39:Y42)</f>
        <v>0</v>
      </c>
      <c r="Z83" s="30" t="n">
        <f aca="false">Z43-SUM(Z39:Z42)</f>
        <v>0</v>
      </c>
      <c r="AA83" s="30" t="n">
        <f aca="false">AA43-SUM(AA39:AA42)</f>
        <v>0</v>
      </c>
      <c r="AB83" s="30" t="n">
        <f aca="false">AB43-SUM(AB39:AB42)</f>
        <v>0</v>
      </c>
      <c r="AC83" s="30" t="n">
        <f aca="false">AC43-SUM(AC39:AC42)</f>
        <v>0</v>
      </c>
      <c r="AD83" s="30" t="n">
        <f aca="false">AD43-SUM(AD39:AD42)</f>
        <v>0</v>
      </c>
      <c r="AE83" s="30" t="n">
        <f aca="false">AE43-SUM(AE39:AE42)</f>
        <v>0</v>
      </c>
      <c r="AF83" s="30" t="n">
        <f aca="false">AF43-SUM(AF39:AF42)</f>
        <v>0</v>
      </c>
      <c r="AG83" s="30" t="n">
        <f aca="false">AG43-SUM(AG39:AG42)</f>
        <v>0</v>
      </c>
      <c r="AH83" s="30" t="n">
        <f aca="false">AH43-SUM(AH39:AH42)</f>
        <v>0</v>
      </c>
      <c r="AI83" s="30" t="n">
        <f aca="false">AI43-SUM(AI39:AI42)</f>
        <v>0</v>
      </c>
      <c r="AJ83" s="30" t="n">
        <f aca="false">AJ43-SUM(AJ39:AJ42)</f>
        <v>0</v>
      </c>
      <c r="AK83" s="30" t="n">
        <f aca="false">AK43-SUM(AK39:AK42)</f>
        <v>0</v>
      </c>
    </row>
    <row r="84" customFormat="false" ht="15" hidden="false" customHeight="true" outlineLevel="0" collapsed="false">
      <c r="A84" s="25" t="s">
        <v>317</v>
      </c>
      <c r="B84" s="30" t="n">
        <f aca="false">B19-B17</f>
        <v>0</v>
      </c>
      <c r="C84" s="30" t="n">
        <f aca="false">C19-C17</f>
        <v>0</v>
      </c>
      <c r="D84" s="30" t="n">
        <f aca="false">D19-D17</f>
        <v>0</v>
      </c>
      <c r="E84" s="30" t="n">
        <f aca="false">E19-E17</f>
        <v>0</v>
      </c>
      <c r="F84" s="30" t="n">
        <f aca="false">F19-F17</f>
        <v>0</v>
      </c>
      <c r="G84" s="30" t="n">
        <f aca="false">G19-G17</f>
        <v>0</v>
      </c>
      <c r="H84" s="30" t="n">
        <f aca="false">H19-H17</f>
        <v>0</v>
      </c>
      <c r="I84" s="30" t="n">
        <f aca="false">I19-I17</f>
        <v>0</v>
      </c>
      <c r="J84" s="30" t="n">
        <f aca="false">J19-J17</f>
        <v>0</v>
      </c>
      <c r="K84" s="30" t="n">
        <f aca="false">K19-K17</f>
        <v>0</v>
      </c>
      <c r="L84" s="30" t="n">
        <f aca="false">L19-L17</f>
        <v>0</v>
      </c>
      <c r="M84" s="30" t="n">
        <f aca="false">M19-M17</f>
        <v>0</v>
      </c>
      <c r="N84" s="30" t="n">
        <f aca="false">N19-N17</f>
        <v>0</v>
      </c>
      <c r="O84" s="30" t="n">
        <f aca="false">O19-O17</f>
        <v>0</v>
      </c>
      <c r="P84" s="30" t="n">
        <f aca="false">P19-P17</f>
        <v>0</v>
      </c>
      <c r="Q84" s="30" t="n">
        <f aca="false">Q19-Q17</f>
        <v>0</v>
      </c>
      <c r="R84" s="30" t="n">
        <f aca="false">R19-R17</f>
        <v>0</v>
      </c>
      <c r="S84" s="30" t="n">
        <f aca="false">S19-S17</f>
        <v>0</v>
      </c>
      <c r="T84" s="30" t="n">
        <f aca="false">T19-T17</f>
        <v>0</v>
      </c>
      <c r="U84" s="30" t="n">
        <f aca="false">U19-U17</f>
        <v>0</v>
      </c>
      <c r="V84" s="30" t="n">
        <f aca="false">V19-V17</f>
        <v>0</v>
      </c>
      <c r="W84" s="30" t="n">
        <f aca="false">W19-W17</f>
        <v>0</v>
      </c>
      <c r="X84" s="30" t="n">
        <f aca="false">X19-X17</f>
        <v>0</v>
      </c>
      <c r="Y84" s="30" t="n">
        <f aca="false">Y19-Y17</f>
        <v>0</v>
      </c>
      <c r="Z84" s="30" t="n">
        <f aca="false">Z19-Z17</f>
        <v>0</v>
      </c>
      <c r="AA84" s="30" t="n">
        <f aca="false">AA19-AA17</f>
        <v>0</v>
      </c>
      <c r="AB84" s="30" t="n">
        <f aca="false">AB19-AB17</f>
        <v>0</v>
      </c>
      <c r="AC84" s="30" t="n">
        <f aca="false">AC19-AC17</f>
        <v>0</v>
      </c>
      <c r="AD84" s="30" t="n">
        <f aca="false">AD19-AD17</f>
        <v>0</v>
      </c>
      <c r="AE84" s="30" t="n">
        <f aca="false">AE19-AE17</f>
        <v>0</v>
      </c>
      <c r="AF84" s="30" t="n">
        <f aca="false">AF19-AF17</f>
        <v>0</v>
      </c>
      <c r="AG84" s="30" t="n">
        <f aca="false">AG19-AG17</f>
        <v>0</v>
      </c>
      <c r="AH84" s="30" t="n">
        <f aca="false">AH19-AH17</f>
        <v>0</v>
      </c>
      <c r="AI84" s="30" t="n">
        <f aca="false">AI19-AI17</f>
        <v>0</v>
      </c>
      <c r="AJ84" s="30" t="n">
        <f aca="false">AJ19-AJ17</f>
        <v>0</v>
      </c>
      <c r="AK84" s="30" t="n">
        <f aca="false">AK19-AK17</f>
        <v>0</v>
      </c>
    </row>
    <row r="85" customFormat="false" ht="15" hidden="false" customHeight="true" outlineLevel="0" collapsed="false">
      <c r="A85" s="25" t="s">
        <v>318</v>
      </c>
      <c r="B85" s="30" t="n">
        <f aca="false">B66</f>
        <v>0</v>
      </c>
      <c r="C85" s="30" t="n">
        <f aca="false">C66</f>
        <v>0</v>
      </c>
      <c r="D85" s="30" t="n">
        <f aca="false">D66</f>
        <v>0</v>
      </c>
      <c r="E85" s="30" t="n">
        <f aca="false">E66</f>
        <v>0</v>
      </c>
      <c r="F85" s="30" t="n">
        <f aca="false">F66</f>
        <v>0</v>
      </c>
      <c r="G85" s="30" t="n">
        <f aca="false">G66</f>
        <v>0</v>
      </c>
      <c r="H85" s="30" t="n">
        <f aca="false">H66</f>
        <v>0</v>
      </c>
      <c r="I85" s="30" t="n">
        <f aca="false">I66</f>
        <v>0</v>
      </c>
      <c r="J85" s="30" t="n">
        <f aca="false">J66</f>
        <v>0</v>
      </c>
      <c r="K85" s="30" t="n">
        <f aca="false">K66</f>
        <v>0</v>
      </c>
      <c r="L85" s="30" t="n">
        <f aca="false">L66</f>
        <v>0</v>
      </c>
      <c r="M85" s="30" t="n">
        <f aca="false">M66</f>
        <v>0</v>
      </c>
      <c r="N85" s="30" t="n">
        <f aca="false">N66</f>
        <v>0</v>
      </c>
      <c r="O85" s="30" t="n">
        <f aca="false">O66</f>
        <v>0</v>
      </c>
      <c r="P85" s="30" t="n">
        <f aca="false">P66</f>
        <v>0</v>
      </c>
      <c r="Q85" s="30" t="n">
        <f aca="false">Q66</f>
        <v>0</v>
      </c>
      <c r="R85" s="30" t="n">
        <f aca="false">R66</f>
        <v>0</v>
      </c>
      <c r="S85" s="30" t="n">
        <f aca="false">S66</f>
        <v>0</v>
      </c>
      <c r="T85" s="30" t="n">
        <f aca="false">T66</f>
        <v>0</v>
      </c>
      <c r="U85" s="30" t="n">
        <f aca="false">U66</f>
        <v>0</v>
      </c>
      <c r="V85" s="30" t="n">
        <f aca="false">V66</f>
        <v>0</v>
      </c>
      <c r="W85" s="30" t="n">
        <f aca="false">W66</f>
        <v>0</v>
      </c>
      <c r="X85" s="30" t="n">
        <f aca="false">X66</f>
        <v>0</v>
      </c>
      <c r="Y85" s="30" t="n">
        <f aca="false">Y66</f>
        <v>0</v>
      </c>
      <c r="Z85" s="30" t="n">
        <f aca="false">Z66</f>
        <v>0</v>
      </c>
      <c r="AA85" s="30" t="n">
        <f aca="false">AA66</f>
        <v>0</v>
      </c>
      <c r="AB85" s="30" t="n">
        <f aca="false">AB66</f>
        <v>0</v>
      </c>
      <c r="AC85" s="30" t="n">
        <f aca="false">AC66</f>
        <v>0</v>
      </c>
      <c r="AD85" s="30" t="n">
        <f aca="false">AD66</f>
        <v>0</v>
      </c>
      <c r="AE85" s="30" t="n">
        <f aca="false">AE66</f>
        <v>0</v>
      </c>
      <c r="AF85" s="30" t="n">
        <f aca="false">AF66</f>
        <v>0</v>
      </c>
      <c r="AG85" s="30" t="n">
        <f aca="false">AG66</f>
        <v>0</v>
      </c>
      <c r="AH85" s="30" t="n">
        <f aca="false">AH66</f>
        <v>0</v>
      </c>
      <c r="AI85" s="30" t="n">
        <f aca="false">AI66</f>
        <v>0</v>
      </c>
      <c r="AJ85" s="30" t="n">
        <f aca="false">AJ66</f>
        <v>0</v>
      </c>
      <c r="AK85" s="30" t="n">
        <f aca="false">AK66</f>
        <v>0</v>
      </c>
    </row>
    <row r="86" customFormat="false" ht="15" hidden="false" customHeight="true" outlineLevel="0" collapsed="false">
      <c r="A86" s="25" t="s">
        <v>319</v>
      </c>
      <c r="B86" s="30" t="n">
        <f aca="false">B35</f>
        <v>0</v>
      </c>
      <c r="C86" s="30" t="n">
        <f aca="false">C35</f>
        <v>0</v>
      </c>
      <c r="D86" s="30" t="n">
        <f aca="false">D35</f>
        <v>0</v>
      </c>
      <c r="E86" s="30" t="n">
        <f aca="false">E35</f>
        <v>0</v>
      </c>
      <c r="F86" s="30" t="n">
        <f aca="false">F35</f>
        <v>0</v>
      </c>
      <c r="G86" s="30" t="n">
        <f aca="false">G35</f>
        <v>0</v>
      </c>
      <c r="H86" s="30" t="n">
        <f aca="false">H35</f>
        <v>0</v>
      </c>
      <c r="I86" s="30" t="n">
        <f aca="false">I35</f>
        <v>0</v>
      </c>
      <c r="J86" s="30" t="n">
        <f aca="false">J35</f>
        <v>0</v>
      </c>
      <c r="K86" s="30" t="n">
        <f aca="false">K35</f>
        <v>0</v>
      </c>
      <c r="L86" s="30" t="n">
        <f aca="false">L35</f>
        <v>0</v>
      </c>
      <c r="M86" s="30" t="n">
        <f aca="false">M35</f>
        <v>0</v>
      </c>
      <c r="N86" s="30" t="n">
        <f aca="false">N35</f>
        <v>0</v>
      </c>
      <c r="O86" s="30" t="n">
        <f aca="false">O35</f>
        <v>0</v>
      </c>
      <c r="P86" s="30" t="n">
        <f aca="false">P35</f>
        <v>0</v>
      </c>
      <c r="Q86" s="30" t="n">
        <f aca="false">Q35</f>
        <v>0</v>
      </c>
      <c r="R86" s="30" t="n">
        <f aca="false">R35</f>
        <v>0</v>
      </c>
      <c r="S86" s="30" t="n">
        <f aca="false">S35</f>
        <v>0</v>
      </c>
      <c r="T86" s="30" t="n">
        <f aca="false">T35</f>
        <v>0</v>
      </c>
      <c r="U86" s="30" t="n">
        <f aca="false">U35</f>
        <v>0</v>
      </c>
      <c r="V86" s="30" t="n">
        <f aca="false">V35</f>
        <v>0</v>
      </c>
      <c r="W86" s="30" t="n">
        <f aca="false">W35</f>
        <v>0</v>
      </c>
      <c r="X86" s="30" t="n">
        <f aca="false">X35</f>
        <v>0</v>
      </c>
      <c r="Y86" s="30" t="n">
        <f aca="false">Y35</f>
        <v>0</v>
      </c>
      <c r="Z86" s="30" t="n">
        <f aca="false">Z35</f>
        <v>0</v>
      </c>
      <c r="AA86" s="30" t="n">
        <f aca="false">AA35</f>
        <v>0</v>
      </c>
      <c r="AB86" s="30" t="n">
        <f aca="false">AB35</f>
        <v>0</v>
      </c>
      <c r="AC86" s="30" t="n">
        <f aca="false">AC35</f>
        <v>0</v>
      </c>
      <c r="AD86" s="30" t="n">
        <f aca="false">AD35</f>
        <v>0</v>
      </c>
      <c r="AE86" s="30" t="n">
        <f aca="false">AE35</f>
        <v>0</v>
      </c>
      <c r="AF86" s="30" t="n">
        <f aca="false">AF35</f>
        <v>0</v>
      </c>
      <c r="AG86" s="30" t="n">
        <f aca="false">AG35</f>
        <v>0</v>
      </c>
      <c r="AH86" s="30" t="n">
        <f aca="false">AH35</f>
        <v>0</v>
      </c>
      <c r="AI86" s="30" t="n">
        <f aca="false">AI35</f>
        <v>0</v>
      </c>
      <c r="AJ86" s="30" t="n">
        <f aca="false">AJ35</f>
        <v>0</v>
      </c>
      <c r="AK86" s="30" t="n">
        <f aca="false">AK35</f>
        <v>0</v>
      </c>
    </row>
    <row r="87" customFormat="false" ht="15" hidden="false" customHeight="true" outlineLevel="0" collapsed="false">
      <c r="A87" s="25" t="s">
        <v>320</v>
      </c>
      <c r="B87" s="29" t="n">
        <f aca="false">IFERROR(SUM(B39:B40)/B43,0)</f>
        <v>0</v>
      </c>
      <c r="C87" s="29" t="n">
        <f aca="false">IFERROR(SUM(C39:C40)/C43,0)</f>
        <v>0</v>
      </c>
      <c r="D87" s="29" t="n">
        <f aca="false">IFERROR(SUM(D39:D40)/D43,0)</f>
        <v>0</v>
      </c>
      <c r="E87" s="29" t="n">
        <f aca="false">IFERROR(SUM(E39:E40)/E43,0)</f>
        <v>0</v>
      </c>
      <c r="F87" s="29" t="n">
        <f aca="false">IFERROR(SUM(F39:F40)/F43,0)</f>
        <v>0</v>
      </c>
      <c r="G87" s="29" t="n">
        <f aca="false">IFERROR(SUM(G39:G40)/G43,0)</f>
        <v>0</v>
      </c>
      <c r="H87" s="29" t="n">
        <f aca="false">IFERROR(SUM(H39:H40)/H43,0)</f>
        <v>0</v>
      </c>
      <c r="I87" s="29" t="n">
        <f aca="false">IFERROR(SUM(I39:I40)/I43,0)</f>
        <v>0</v>
      </c>
      <c r="J87" s="29" t="n">
        <f aca="false">IFERROR(SUM(J39:J40)/J43,0)</f>
        <v>0</v>
      </c>
      <c r="K87" s="29" t="n">
        <f aca="false">IFERROR(SUM(K39:K40)/K43,0)</f>
        <v>0</v>
      </c>
      <c r="L87" s="29" t="n">
        <f aca="false">IFERROR(SUM(L39:L40)/L43,0)</f>
        <v>0</v>
      </c>
      <c r="M87" s="29" t="n">
        <f aca="false">IFERROR(SUM(M39:M40)/M43,0)</f>
        <v>0</v>
      </c>
      <c r="N87" s="29" t="n">
        <f aca="false">IFERROR(SUM(N39:N40)/N43,0)</f>
        <v>0</v>
      </c>
      <c r="O87" s="29" t="n">
        <f aca="false">IFERROR(SUM(O39:O40)/O43,0)</f>
        <v>0</v>
      </c>
      <c r="P87" s="29" t="n">
        <f aca="false">IFERROR(SUM(P39:P40)/P43,0)</f>
        <v>0</v>
      </c>
      <c r="Q87" s="29" t="n">
        <f aca="false">IFERROR(SUM(Q39:Q40)/Q43,0)</f>
        <v>0</v>
      </c>
      <c r="R87" s="29" t="n">
        <f aca="false">IFERROR(SUM(R39:R40)/R43,0)</f>
        <v>0</v>
      </c>
      <c r="S87" s="29" t="n">
        <f aca="false">IFERROR(SUM(S39:S40)/S43,0)</f>
        <v>0</v>
      </c>
      <c r="T87" s="29" t="n">
        <f aca="false">IFERROR(SUM(T39:T40)/T43,0)</f>
        <v>0</v>
      </c>
      <c r="U87" s="29" t="n">
        <f aca="false">IFERROR(SUM(U39:U40)/U43,0)</f>
        <v>0</v>
      </c>
      <c r="V87" s="29" t="n">
        <f aca="false">IFERROR(SUM(V39:V40)/V43,0)</f>
        <v>0</v>
      </c>
      <c r="W87" s="29" t="n">
        <f aca="false">IFERROR(SUM(W39:W40)/W43,0)</f>
        <v>0</v>
      </c>
      <c r="X87" s="29" t="n">
        <f aca="false">IFERROR(SUM(X39:X40)/X43,0)</f>
        <v>0</v>
      </c>
      <c r="Y87" s="29" t="n">
        <f aca="false">IFERROR(SUM(Y39:Y40)/Y43,0)</f>
        <v>0</v>
      </c>
      <c r="Z87" s="29" t="n">
        <f aca="false">IFERROR(SUM(Z39:Z40)/Z43,0)</f>
        <v>0</v>
      </c>
      <c r="AA87" s="29" t="n">
        <f aca="false">IFERROR(SUM(AA39:AA40)/AA43,0)</f>
        <v>0</v>
      </c>
      <c r="AB87" s="29" t="n">
        <f aca="false">IFERROR(SUM(AB39:AB40)/AB43,0)</f>
        <v>0</v>
      </c>
      <c r="AC87" s="29" t="n">
        <f aca="false">IFERROR(SUM(AC39:AC40)/AC43,0)</f>
        <v>0</v>
      </c>
      <c r="AD87" s="29" t="n">
        <f aca="false">IFERROR(SUM(AD39:AD40)/AD43,0)</f>
        <v>0</v>
      </c>
      <c r="AE87" s="29" t="n">
        <f aca="false">IFERROR(SUM(AE39:AE40)/AE43,0)</f>
        <v>0</v>
      </c>
      <c r="AF87" s="29" t="n">
        <f aca="false">IFERROR(SUM(AF39:AF40)/AF43,0)</f>
        <v>0</v>
      </c>
      <c r="AG87" s="29" t="n">
        <f aca="false">IFERROR(SUM(AG39:AG40)/AG43,0)</f>
        <v>0</v>
      </c>
      <c r="AH87" s="29" t="n">
        <f aca="false">IFERROR(SUM(AH39:AH40)/AH43,0)</f>
        <v>0</v>
      </c>
      <c r="AI87" s="29" t="n">
        <f aca="false">IFERROR(SUM(AI39:AI40)/AI43,0)</f>
        <v>0</v>
      </c>
      <c r="AJ87" s="29" t="n">
        <f aca="false">IFERROR(SUM(AJ39:AJ40)/AJ43,0)</f>
        <v>0</v>
      </c>
      <c r="AK87" s="29" t="n">
        <f aca="false">IFERROR(SUM(AK39:AK40)/AK43,0)</f>
        <v>0</v>
      </c>
    </row>
    <row r="88" customFormat="false" ht="15" hidden="false" customHeight="true" outlineLevel="0" collapsed="false">
      <c r="A88" s="25" t="s">
        <v>321</v>
      </c>
      <c r="B88" s="30" t="n">
        <f aca="false">0+B11</f>
        <v>0</v>
      </c>
      <c r="C88" s="30" t="n">
        <f aca="false">B88+C11</f>
        <v>0</v>
      </c>
      <c r="D88" s="30" t="n">
        <f aca="false">C88+D11</f>
        <v>0</v>
      </c>
      <c r="E88" s="30" t="n">
        <f aca="false">D88+E11</f>
        <v>0</v>
      </c>
      <c r="F88" s="30" t="n">
        <f aca="false">E88+F11</f>
        <v>0</v>
      </c>
      <c r="G88" s="30" t="n">
        <f aca="false">F88+G11</f>
        <v>0</v>
      </c>
      <c r="H88" s="30" t="n">
        <f aca="false">G88+H11</f>
        <v>0</v>
      </c>
      <c r="I88" s="30" t="n">
        <f aca="false">H88+I11</f>
        <v>0</v>
      </c>
      <c r="J88" s="30" t="n">
        <f aca="false">I88+J11</f>
        <v>0</v>
      </c>
      <c r="K88" s="30" t="n">
        <f aca="false">J88+K11</f>
        <v>0</v>
      </c>
      <c r="L88" s="30" t="n">
        <f aca="false">K88+L11</f>
        <v>0</v>
      </c>
      <c r="M88" s="30" t="n">
        <f aca="false">L88+M11</f>
        <v>0</v>
      </c>
      <c r="N88" s="30" t="n">
        <f aca="false">M88+N11</f>
        <v>0</v>
      </c>
      <c r="O88" s="30" t="n">
        <f aca="false">N88+O11</f>
        <v>0</v>
      </c>
      <c r="P88" s="30" t="n">
        <f aca="false">O88+P11</f>
        <v>0</v>
      </c>
      <c r="Q88" s="30" t="n">
        <f aca="false">P88+Q11</f>
        <v>0</v>
      </c>
      <c r="R88" s="30" t="n">
        <f aca="false">Q88+R11</f>
        <v>0</v>
      </c>
      <c r="S88" s="30" t="n">
        <f aca="false">R88+S11</f>
        <v>0</v>
      </c>
      <c r="T88" s="30" t="n">
        <f aca="false">S88+T11</f>
        <v>0</v>
      </c>
      <c r="U88" s="30" t="n">
        <f aca="false">T88+U11</f>
        <v>0</v>
      </c>
      <c r="V88" s="30" t="n">
        <f aca="false">U88+V11</f>
        <v>0</v>
      </c>
      <c r="W88" s="30" t="n">
        <f aca="false">V88+W11</f>
        <v>0</v>
      </c>
      <c r="X88" s="30" t="n">
        <f aca="false">W88+X11</f>
        <v>0</v>
      </c>
      <c r="Y88" s="30" t="n">
        <f aca="false">X88+Y11</f>
        <v>0</v>
      </c>
      <c r="Z88" s="30" t="n">
        <f aca="false">Y88+Z11</f>
        <v>0</v>
      </c>
      <c r="AA88" s="30" t="n">
        <f aca="false">Z88+AA11</f>
        <v>0</v>
      </c>
      <c r="AB88" s="30" t="n">
        <f aca="false">AA88+AB11</f>
        <v>0</v>
      </c>
      <c r="AC88" s="30" t="n">
        <f aca="false">AB88+AC11</f>
        <v>0</v>
      </c>
      <c r="AD88" s="30" t="n">
        <f aca="false">AC88+AD11</f>
        <v>0</v>
      </c>
      <c r="AE88" s="30" t="n">
        <f aca="false">AD88+AE11</f>
        <v>0</v>
      </c>
      <c r="AF88" s="30" t="n">
        <f aca="false">AE88+AF11</f>
        <v>0</v>
      </c>
      <c r="AG88" s="30" t="n">
        <f aca="false">AF88+AG11</f>
        <v>0</v>
      </c>
      <c r="AH88" s="30" t="n">
        <f aca="false">AG88+AH11</f>
        <v>0</v>
      </c>
      <c r="AI88" s="30" t="n">
        <f aca="false">AH88+AI11</f>
        <v>0</v>
      </c>
      <c r="AJ88" s="30" t="n">
        <f aca="false">AI88+AJ11</f>
        <v>0</v>
      </c>
      <c r="AK88" s="30" t="n">
        <f aca="false">AJ88+AK11</f>
        <v>0</v>
      </c>
    </row>
    <row r="89" customFormat="false" ht="15" hidden="false" customHeight="true" outlineLevel="0" collapsed="false">
      <c r="A89" s="25" t="s">
        <v>322</v>
      </c>
      <c r="B89" s="30" t="n">
        <f aca="false">0+B15</f>
        <v>0</v>
      </c>
      <c r="C89" s="30" t="n">
        <f aca="false">B89+C15</f>
        <v>0</v>
      </c>
      <c r="D89" s="30" t="n">
        <f aca="false">C89+D15</f>
        <v>0</v>
      </c>
      <c r="E89" s="30" t="n">
        <f aca="false">D89+E15</f>
        <v>0</v>
      </c>
      <c r="F89" s="30" t="n">
        <f aca="false">E89+F15</f>
        <v>0</v>
      </c>
      <c r="G89" s="30" t="n">
        <f aca="false">F89+G15</f>
        <v>0</v>
      </c>
      <c r="H89" s="30" t="n">
        <f aca="false">G89+H15</f>
        <v>0</v>
      </c>
      <c r="I89" s="30" t="n">
        <f aca="false">H89+I15</f>
        <v>0</v>
      </c>
      <c r="J89" s="30" t="n">
        <f aca="false">I89+J15</f>
        <v>0</v>
      </c>
      <c r="K89" s="30" t="n">
        <f aca="false">J89+K15</f>
        <v>0</v>
      </c>
      <c r="L89" s="30" t="n">
        <f aca="false">K89+L15</f>
        <v>0</v>
      </c>
      <c r="M89" s="30" t="n">
        <f aca="false">L89+M15</f>
        <v>0</v>
      </c>
      <c r="N89" s="30" t="n">
        <f aca="false">M89+N15</f>
        <v>0</v>
      </c>
      <c r="O89" s="30" t="n">
        <f aca="false">N89+O15</f>
        <v>0</v>
      </c>
      <c r="P89" s="30" t="n">
        <f aca="false">O89+P15</f>
        <v>0</v>
      </c>
      <c r="Q89" s="30" t="n">
        <f aca="false">P89+Q15</f>
        <v>0</v>
      </c>
      <c r="R89" s="30" t="n">
        <f aca="false">Q89+R15</f>
        <v>0</v>
      </c>
      <c r="S89" s="30" t="n">
        <f aca="false">R89+S15</f>
        <v>0</v>
      </c>
      <c r="T89" s="30" t="n">
        <f aca="false">S89+T15</f>
        <v>0</v>
      </c>
      <c r="U89" s="30" t="n">
        <f aca="false">T89+U15</f>
        <v>0</v>
      </c>
      <c r="V89" s="30" t="n">
        <f aca="false">U89+V15</f>
        <v>0</v>
      </c>
      <c r="W89" s="30" t="n">
        <f aca="false">V89+W15</f>
        <v>0</v>
      </c>
      <c r="X89" s="30" t="n">
        <f aca="false">W89+X15</f>
        <v>0</v>
      </c>
      <c r="Y89" s="30" t="n">
        <f aca="false">X89+Y15</f>
        <v>0</v>
      </c>
      <c r="Z89" s="30" t="n">
        <f aca="false">Y89+Z15</f>
        <v>0</v>
      </c>
      <c r="AA89" s="30" t="n">
        <f aca="false">Z89+AA15</f>
        <v>0</v>
      </c>
      <c r="AB89" s="30" t="n">
        <f aca="false">AA89+AB15</f>
        <v>0</v>
      </c>
      <c r="AC89" s="30" t="n">
        <f aca="false">AB89+AC15</f>
        <v>0</v>
      </c>
      <c r="AD89" s="30" t="n">
        <f aca="false">AC89+AD15</f>
        <v>0</v>
      </c>
      <c r="AE89" s="30" t="n">
        <f aca="false">AD89+AE15</f>
        <v>0</v>
      </c>
      <c r="AF89" s="30" t="n">
        <f aca="false">AE89+AF15</f>
        <v>0</v>
      </c>
      <c r="AG89" s="30" t="n">
        <f aca="false">AF89+AG15</f>
        <v>0</v>
      </c>
      <c r="AH89" s="30" t="n">
        <f aca="false">AG89+AH15</f>
        <v>0</v>
      </c>
      <c r="AI89" s="30" t="n">
        <f aca="false">AH89+AI15</f>
        <v>0</v>
      </c>
      <c r="AJ89" s="30" t="n">
        <f aca="false">AI89+AJ15</f>
        <v>0</v>
      </c>
      <c r="AK89" s="30" t="n">
        <f aca="false">AJ89+AK15</f>
        <v>0</v>
      </c>
    </row>
    <row r="90" customFormat="false" ht="15" hidden="false" customHeight="true" outlineLevel="0" collapsed="false">
      <c r="A90" s="25" t="s">
        <v>323</v>
      </c>
      <c r="B90" s="30" t="n">
        <f aca="false">B88-B89-B35-B36</f>
        <v>0</v>
      </c>
      <c r="C90" s="30" t="n">
        <f aca="false">C88-C89-C35-C36</f>
        <v>0</v>
      </c>
      <c r="D90" s="30" t="n">
        <f aca="false">D88-D89-D35-D36</f>
        <v>0</v>
      </c>
      <c r="E90" s="30" t="n">
        <f aca="false">E88-E89-E35-E36</f>
        <v>0</v>
      </c>
      <c r="F90" s="30" t="n">
        <f aca="false">F88-F89-F35-F36</f>
        <v>0</v>
      </c>
      <c r="G90" s="30" t="n">
        <f aca="false">G88-G89-G35-G36</f>
        <v>0</v>
      </c>
      <c r="H90" s="30" t="n">
        <f aca="false">H88-H89-H35-H36</f>
        <v>0</v>
      </c>
      <c r="I90" s="30" t="n">
        <f aca="false">I88-I89-I35-I36</f>
        <v>0</v>
      </c>
      <c r="J90" s="30" t="n">
        <f aca="false">J88-J89-J35-J36</f>
        <v>0</v>
      </c>
      <c r="K90" s="30" t="n">
        <f aca="false">K88-K89-K35-K36</f>
        <v>0</v>
      </c>
      <c r="L90" s="30" t="n">
        <f aca="false">L88-L89-L35-L36</f>
        <v>0</v>
      </c>
      <c r="M90" s="30" t="n">
        <f aca="false">M88-M89-M35-M36</f>
        <v>0</v>
      </c>
      <c r="N90" s="30" t="n">
        <f aca="false">N88-N89-N35-N36</f>
        <v>0</v>
      </c>
      <c r="O90" s="30" t="n">
        <f aca="false">O88-O89-O35-O36</f>
        <v>0</v>
      </c>
      <c r="P90" s="30" t="n">
        <f aca="false">P88-P89-P35-P36</f>
        <v>0</v>
      </c>
      <c r="Q90" s="30" t="n">
        <f aca="false">Q88-Q89-Q35-Q36</f>
        <v>0</v>
      </c>
      <c r="R90" s="30" t="n">
        <f aca="false">R88-R89-R35-R36</f>
        <v>0</v>
      </c>
      <c r="S90" s="30" t="n">
        <f aca="false">S88-S89-S35-S36</f>
        <v>0</v>
      </c>
      <c r="T90" s="30" t="n">
        <f aca="false">T88-T89-T35-T36</f>
        <v>0</v>
      </c>
      <c r="U90" s="30" t="n">
        <f aca="false">U88-U89-U35-U36</f>
        <v>0</v>
      </c>
      <c r="V90" s="30" t="n">
        <f aca="false">V88-V89-V35-V36</f>
        <v>0</v>
      </c>
      <c r="W90" s="30" t="n">
        <f aca="false">W88-W89-W35-W36</f>
        <v>0</v>
      </c>
      <c r="X90" s="30" t="n">
        <f aca="false">X88-X89-X35-X36</f>
        <v>0</v>
      </c>
      <c r="Y90" s="30" t="n">
        <f aca="false">Y88-Y89-Y35-Y36</f>
        <v>0</v>
      </c>
      <c r="Z90" s="30" t="n">
        <f aca="false">Z88-Z89-Z35-Z36</f>
        <v>0</v>
      </c>
      <c r="AA90" s="30" t="n">
        <f aca="false">AA88-AA89-AA35-AA36</f>
        <v>0</v>
      </c>
      <c r="AB90" s="30" t="n">
        <f aca="false">AB88-AB89-AB35-AB36</f>
        <v>0</v>
      </c>
      <c r="AC90" s="30" t="n">
        <f aca="false">AC88-AC89-AC35-AC36</f>
        <v>0</v>
      </c>
      <c r="AD90" s="30" t="n">
        <f aca="false">AD88-AD89-AD35-AD36</f>
        <v>0</v>
      </c>
      <c r="AE90" s="30" t="n">
        <f aca="false">AE88-AE89-AE35-AE36</f>
        <v>0</v>
      </c>
      <c r="AF90" s="30" t="n">
        <f aca="false">AF88-AF89-AF35-AF36</f>
        <v>0</v>
      </c>
      <c r="AG90" s="30" t="n">
        <f aca="false">AG88-AG89-AG35-AG36</f>
        <v>0</v>
      </c>
      <c r="AH90" s="30" t="n">
        <f aca="false">AH88-AH89-AH35-AH36</f>
        <v>0</v>
      </c>
      <c r="AI90" s="30" t="n">
        <f aca="false">AI88-AI89-AI35-AI36</f>
        <v>0</v>
      </c>
      <c r="AJ90" s="30" t="n">
        <f aca="false">AJ88-AJ89-AJ35-AJ36</f>
        <v>0</v>
      </c>
      <c r="AK90" s="30" t="n">
        <f aca="false">AK88-AK89-AK35-AK36</f>
        <v>0</v>
      </c>
    </row>
    <row r="91" customFormat="false" ht="15" hidden="false" customHeight="true" outlineLevel="0" collapsed="false">
      <c r="A91" s="25" t="s">
        <v>324</v>
      </c>
      <c r="B91" s="30" t="n">
        <f aca="false">B43-B56-(B65-0)+(B66-0)-B64</f>
        <v>0</v>
      </c>
      <c r="C91" s="30" t="n">
        <f aca="false">C43-C56-(C65-B65)+(C66-B66)-C64</f>
        <v>0</v>
      </c>
      <c r="D91" s="30" t="n">
        <f aca="false">D43-D56-(D65-C65)+(D66-C66)-D64</f>
        <v>0</v>
      </c>
      <c r="E91" s="30" t="n">
        <f aca="false">E43-E56-(E65-D65)+(E66-D66)-E64</f>
        <v>0</v>
      </c>
      <c r="F91" s="30" t="n">
        <f aca="false">F43-F56-(F65-E65)+(F66-E66)-F64</f>
        <v>0</v>
      </c>
      <c r="G91" s="30" t="n">
        <f aca="false">G43-G56-(G65-F65)+(G66-F66)-G64</f>
        <v>0</v>
      </c>
      <c r="H91" s="30" t="n">
        <f aca="false">H43-H56-(H65-G65)+(H66-G66)-H64</f>
        <v>0</v>
      </c>
      <c r="I91" s="30" t="n">
        <f aca="false">I43-I56-(I65-H65)+(I66-H66)-I64</f>
        <v>0</v>
      </c>
      <c r="J91" s="30" t="n">
        <f aca="false">J43-J56-(J65-I65)+(J66-I66)-J64</f>
        <v>0</v>
      </c>
      <c r="K91" s="30" t="n">
        <f aca="false">K43-K56-(K65-J65)+(K66-J66)-K64</f>
        <v>0</v>
      </c>
      <c r="L91" s="30" t="n">
        <f aca="false">L43-L56-(L65-K65)+(L66-K66)-L64</f>
        <v>0</v>
      </c>
      <c r="M91" s="30" t="n">
        <f aca="false">M43-M56-(M65-L65)+(M66-L66)-M64</f>
        <v>0</v>
      </c>
      <c r="N91" s="30" t="n">
        <f aca="false">N43-N56-(N65-M65)+(N66-M66)-N64</f>
        <v>0</v>
      </c>
      <c r="O91" s="30" t="n">
        <f aca="false">O43-O56-(O65-N65)+(O66-N66)-O64</f>
        <v>0</v>
      </c>
      <c r="P91" s="30" t="n">
        <f aca="false">P43-P56-(P65-O65)+(P66-O66)-P64</f>
        <v>0</v>
      </c>
      <c r="Q91" s="30" t="n">
        <f aca="false">Q43-Q56-(Q65-P65)+(Q66-P66)-Q64</f>
        <v>0</v>
      </c>
      <c r="R91" s="30" t="n">
        <f aca="false">R43-R56-(R65-Q65)+(R66-Q66)-R64</f>
        <v>0</v>
      </c>
      <c r="S91" s="30" t="n">
        <f aca="false">S43-S56-(S65-R65)+(S66-R66)-S64</f>
        <v>0</v>
      </c>
      <c r="T91" s="30" t="n">
        <f aca="false">T43-T56-(T65-S65)+(T66-S66)-T64</f>
        <v>0</v>
      </c>
      <c r="U91" s="30" t="n">
        <f aca="false">U43-U56-(U65-T65)+(U66-T66)-U64</f>
        <v>0</v>
      </c>
      <c r="V91" s="30" t="n">
        <f aca="false">V43-V56-(V65-U65)+(V66-U66)-V64</f>
        <v>0</v>
      </c>
      <c r="W91" s="30" t="n">
        <f aca="false">W43-W56-(W65-V65)+(W66-V66)-W64</f>
        <v>0</v>
      </c>
      <c r="X91" s="30" t="n">
        <f aca="false">X43-X56-(X65-W65)+(X66-W66)-X64</f>
        <v>0</v>
      </c>
      <c r="Y91" s="30" t="n">
        <f aca="false">Y43-Y56-(Y65-X65)+(Y66-X66)-Y64</f>
        <v>0</v>
      </c>
      <c r="Z91" s="30" t="n">
        <f aca="false">Z43-Z56-(Z65-Y65)+(Z66-Y66)-Z64</f>
        <v>0</v>
      </c>
      <c r="AA91" s="30" t="n">
        <f aca="false">AA43-AA56-(AA65-Z65)+(AA66-Z66)-AA64</f>
        <v>0</v>
      </c>
      <c r="AB91" s="30" t="n">
        <f aca="false">AB43-AB56-(AB65-AA65)+(AB66-AA66)-AB64</f>
        <v>0</v>
      </c>
      <c r="AC91" s="30" t="n">
        <f aca="false">AC43-AC56-(AC65-AB65)+(AC66-AB66)-AC64</f>
        <v>0</v>
      </c>
      <c r="AD91" s="30" t="n">
        <f aca="false">AD43-AD56-(AD65-AC65)+(AD66-AC66)-AD64</f>
        <v>0</v>
      </c>
      <c r="AE91" s="30" t="n">
        <f aca="false">AE43-AE56-(AE65-AD65)+(AE66-AD66)-AE64</f>
        <v>0</v>
      </c>
      <c r="AF91" s="30" t="n">
        <f aca="false">AF43-AF56-(AF65-AE65)+(AF66-AE66)-AF64</f>
        <v>0</v>
      </c>
      <c r="AG91" s="30" t="n">
        <f aca="false">AG43-AG56-(AG65-AF65)+(AG66-AF66)-AG64</f>
        <v>0</v>
      </c>
      <c r="AH91" s="30" t="n">
        <f aca="false">AH43-AH56-(AH65-AG65)+(AH66-AG66)-AH64</f>
        <v>0</v>
      </c>
      <c r="AI91" s="30" t="n">
        <f aca="false">AI43-AI56-(AI65-AH65)+(AI66-AH66)-AI64</f>
        <v>0</v>
      </c>
      <c r="AJ91" s="30" t="n">
        <f aca="false">AJ43-AJ56-(AJ65-AI65)+(AJ66-AI66)-AJ64</f>
        <v>0</v>
      </c>
      <c r="AK91" s="30" t="n">
        <f aca="false">AK43-AK56-(AK65-AJ65)+(AK66-AJ66)-AK64</f>
        <v>0</v>
      </c>
    </row>
    <row r="92" customFormat="false" ht="15" hidden="false" customHeight="true" outlineLevel="0" collapsed="false">
      <c r="A92" s="25" t="s">
        <v>325</v>
      </c>
      <c r="B92" s="30" t="n">
        <f aca="false">B69-0-B67+B68</f>
        <v>0</v>
      </c>
      <c r="C92" s="30" t="n">
        <f aca="false">C69-B69-C67+C68</f>
        <v>0</v>
      </c>
      <c r="D92" s="30" t="n">
        <f aca="false">D69-C69-D67+D68</f>
        <v>0</v>
      </c>
      <c r="E92" s="30" t="n">
        <f aca="false">E69-D69-E67+E68</f>
        <v>0</v>
      </c>
      <c r="F92" s="30" t="n">
        <f aca="false">F69-E69-F67+F68</f>
        <v>0</v>
      </c>
      <c r="G92" s="30" t="n">
        <f aca="false">G69-F69-G67+G68</f>
        <v>0</v>
      </c>
      <c r="H92" s="30" t="n">
        <f aca="false">H69-G69-H67+H68</f>
        <v>0</v>
      </c>
      <c r="I92" s="30" t="n">
        <f aca="false">I69-H69-I67+I68</f>
        <v>0</v>
      </c>
      <c r="J92" s="30" t="n">
        <f aca="false">J69-I69-J67+J68</f>
        <v>0</v>
      </c>
      <c r="K92" s="30" t="n">
        <f aca="false">K69-J69-K67+K68</f>
        <v>0</v>
      </c>
      <c r="L92" s="30" t="n">
        <f aca="false">L69-K69-L67+L68</f>
        <v>0</v>
      </c>
      <c r="M92" s="30" t="n">
        <f aca="false">M69-L69-M67+M68</f>
        <v>0</v>
      </c>
      <c r="N92" s="30" t="n">
        <f aca="false">N69-M69-N67+N68</f>
        <v>0</v>
      </c>
      <c r="O92" s="30" t="n">
        <f aca="false">O69-N69-O67+O68</f>
        <v>0</v>
      </c>
      <c r="P92" s="30" t="n">
        <f aca="false">P69-O69-P67+P68</f>
        <v>0</v>
      </c>
      <c r="Q92" s="30" t="n">
        <f aca="false">Q69-P69-Q67+Q68</f>
        <v>0</v>
      </c>
      <c r="R92" s="30" t="n">
        <f aca="false">R69-Q69-R67+R68</f>
        <v>0</v>
      </c>
      <c r="S92" s="30" t="n">
        <f aca="false">S69-R69-S67+S68</f>
        <v>0</v>
      </c>
      <c r="T92" s="30" t="n">
        <f aca="false">T69-S69-T67+T68</f>
        <v>0</v>
      </c>
      <c r="U92" s="30" t="n">
        <f aca="false">U69-T69-U67+U68</f>
        <v>0</v>
      </c>
      <c r="V92" s="30" t="n">
        <f aca="false">V69-U69-V67+V68</f>
        <v>0</v>
      </c>
      <c r="W92" s="30" t="n">
        <f aca="false">W69-V69-W67+W68</f>
        <v>0</v>
      </c>
      <c r="X92" s="30" t="n">
        <f aca="false">X69-W69-X67+X68</f>
        <v>0</v>
      </c>
      <c r="Y92" s="30" t="n">
        <f aca="false">Y69-X69-Y67+Y68</f>
        <v>0</v>
      </c>
      <c r="Z92" s="30" t="n">
        <f aca="false">Z69-Y69-Z67+Z68</f>
        <v>0</v>
      </c>
      <c r="AA92" s="30" t="n">
        <f aca="false">AA69-Z69-AA67+AA68</f>
        <v>0</v>
      </c>
      <c r="AB92" s="30" t="n">
        <f aca="false">AB69-AA69-AB67+AB68</f>
        <v>0</v>
      </c>
      <c r="AC92" s="30" t="n">
        <f aca="false">AC69-AB69-AC67+AC68</f>
        <v>0</v>
      </c>
      <c r="AD92" s="30" t="n">
        <f aca="false">AD69-AC69-AD67+AD68</f>
        <v>0</v>
      </c>
      <c r="AE92" s="30" t="n">
        <f aca="false">AE69-AD69-AE67+AE68</f>
        <v>0</v>
      </c>
      <c r="AF92" s="30" t="n">
        <f aca="false">AF69-AE69-AF67+AF68</f>
        <v>0</v>
      </c>
      <c r="AG92" s="30" t="n">
        <f aca="false">AG69-AF69-AG67+AG68</f>
        <v>0</v>
      </c>
      <c r="AH92" s="30" t="n">
        <f aca="false">AH69-AG69-AH67+AH68</f>
        <v>0</v>
      </c>
      <c r="AI92" s="30" t="n">
        <f aca="false">AI69-AH69-AI67+AI68</f>
        <v>0</v>
      </c>
      <c r="AJ92" s="30" t="n">
        <f aca="false">AJ69-AI69-AJ67+AJ68</f>
        <v>0</v>
      </c>
      <c r="AK92" s="30" t="n">
        <f aca="false">AK69-AJ69-AK67+AK68</f>
        <v>0</v>
      </c>
    </row>
    <row r="93" customFormat="false" ht="15" hidden="false" customHeight="true" outlineLevel="0" collapsed="false">
      <c r="A93" s="25" t="s">
        <v>326</v>
      </c>
      <c r="B93" s="30" t="n">
        <f aca="false">B45+SUM(B46:B47)*(B28-B17*Cases!$E$21*Offers!$D$9)/B27+IFERROR(B48*B39/B43,0)</f>
        <v>0</v>
      </c>
      <c r="C93" s="30" t="n">
        <f aca="false">C45+SUM(C46:C47)*(C28-C17*Cases!$E$21*Offers!$D$9)/C27+IFERROR(C48*C39/C43,0)</f>
        <v>0</v>
      </c>
      <c r="D93" s="30" t="n">
        <f aca="false">D45+SUM(D46:D47)*(D28-D17*Cases!$E$21*Offers!$D$9)/D27+IFERROR(D48*D39/D43,0)</f>
        <v>0</v>
      </c>
      <c r="E93" s="30" t="n">
        <f aca="false">E45+SUM(E46:E47)*(E28-E17*Cases!$E$21*Offers!$D$9)/E27+IFERROR(E48*E39/E43,0)</f>
        <v>0</v>
      </c>
      <c r="F93" s="30" t="n">
        <f aca="false">F45+SUM(F46:F47)*(F28-F17*Cases!$E$21*Offers!$D$9)/F27+IFERROR(F48*F39/F43,0)</f>
        <v>0</v>
      </c>
      <c r="G93" s="30" t="n">
        <f aca="false">G45+SUM(G46:G47)*(G28-G17*Cases!$E$21*Offers!$D$9)/G27+IFERROR(G48*G39/G43,0)</f>
        <v>0</v>
      </c>
      <c r="H93" s="30" t="n">
        <f aca="false">H45+SUM(H46:H47)*(H28-H17*Cases!$E$21*Offers!$D$9)/H27+IFERROR(H48*H39/H43,0)</f>
        <v>0</v>
      </c>
      <c r="I93" s="30" t="n">
        <f aca="false">I45+SUM(I46:I47)*(I28-I17*Cases!$E$21*Offers!$D$9)/I27+IFERROR(I48*I39/I43,0)</f>
        <v>0</v>
      </c>
      <c r="J93" s="30" t="n">
        <f aca="false">J45+SUM(J46:J47)*(J28-J17*Cases!$E$21*Offers!$D$9)/J27+IFERROR(J48*J39/J43,0)</f>
        <v>0</v>
      </c>
      <c r="K93" s="30" t="n">
        <f aca="false">K45+SUM(K46:K47)*(K28-K17*Cases!$E$21*Offers!$D$9)/K27+IFERROR(K48*K39/K43,0)</f>
        <v>0</v>
      </c>
      <c r="L93" s="30" t="n">
        <f aca="false">L45+SUM(L46:L47)*(L28-L17*Cases!$E$21*Offers!$D$9)/L27+IFERROR(L48*L39/L43,0)</f>
        <v>0</v>
      </c>
      <c r="M93" s="30" t="n">
        <f aca="false">M45+SUM(M46:M47)*(M28-M17*Cases!$E$21*Offers!$D$9)/M27+IFERROR(M48*M39/M43,0)</f>
        <v>0</v>
      </c>
      <c r="N93" s="30" t="n">
        <f aca="false">N45+SUM(N46:N47)*(N28-N17*Cases!$E$21*Offers!$D$9)/N27+IFERROR(N48*N39/N43,0)</f>
        <v>0</v>
      </c>
      <c r="O93" s="30" t="n">
        <f aca="false">O45+SUM(O46:O47)*(O28-O17*Cases!$E$21*Offers!$D$9)/O27+IFERROR(O48*O39/O43,0)</f>
        <v>0</v>
      </c>
      <c r="P93" s="30" t="n">
        <f aca="false">P45+SUM(P46:P47)*(P28-P17*Cases!$E$21*Offers!$D$9)/P27+IFERROR(P48*P39/P43,0)</f>
        <v>0</v>
      </c>
      <c r="Q93" s="30" t="n">
        <f aca="false">Q45+SUM(Q46:Q47)*(Q28-Q17*Cases!$E$21*Offers!$D$9)/Q27+IFERROR(Q48*Q39/Q43,0)</f>
        <v>0</v>
      </c>
      <c r="R93" s="30" t="n">
        <f aca="false">R45+SUM(R46:R47)*(R28-R17*Cases!$E$21*Offers!$D$9)/R27+IFERROR(R48*R39/R43,0)</f>
        <v>0</v>
      </c>
      <c r="S93" s="30" t="n">
        <f aca="false">S45+SUM(S46:S47)*(S28-S17*Cases!$E$21*Offers!$D$9)/S27+IFERROR(S48*S39/S43,0)</f>
        <v>0</v>
      </c>
      <c r="T93" s="30" t="n">
        <f aca="false">T45+SUM(T46:T47)*(T28-T17*Cases!$E$21*Offers!$D$9)/T27+IFERROR(T48*T39/T43,0)</f>
        <v>0</v>
      </c>
      <c r="U93" s="30" t="n">
        <f aca="false">U45+SUM(U46:U47)*(U28-U17*Cases!$E$21*Offers!$D$9)/U27+IFERROR(U48*U39/U43,0)</f>
        <v>0</v>
      </c>
      <c r="V93" s="30" t="n">
        <f aca="false">V45+SUM(V46:V47)*(V28-V17*Cases!$E$21*Offers!$D$9)/V27+IFERROR(V48*V39/V43,0)</f>
        <v>0</v>
      </c>
      <c r="W93" s="30" t="n">
        <f aca="false">W45+SUM(W46:W47)*(W28-W17*Cases!$E$21*Offers!$D$9)/W27+IFERROR(W48*W39/W43,0)</f>
        <v>0</v>
      </c>
      <c r="X93" s="30" t="n">
        <f aca="false">X45+SUM(X46:X47)*(X28-X17*Cases!$E$21*Offers!$D$9)/X27+IFERROR(X48*X39/X43,0)</f>
        <v>0</v>
      </c>
      <c r="Y93" s="30" t="n">
        <f aca="false">Y45+SUM(Y46:Y47)*(Y28-Y17*Cases!$E$21*Offers!$D$9)/Y27+IFERROR(Y48*Y39/Y43,0)</f>
        <v>0</v>
      </c>
      <c r="Z93" s="30" t="n">
        <f aca="false">Z45+SUM(Z46:Z47)*(Z28-Z17*Cases!$E$21*Offers!$D$9)/Z27+IFERROR(Z48*Z39/Z43,0)</f>
        <v>0</v>
      </c>
      <c r="AA93" s="30" t="n">
        <f aca="false">AA45+SUM(AA46:AA47)*(AA28-AA17*Cases!$E$21*Offers!$D$9)/AA27+IFERROR(AA48*AA39/AA43,0)</f>
        <v>0</v>
      </c>
      <c r="AB93" s="30" t="n">
        <f aca="false">AB45+SUM(AB46:AB47)*(AB28-AB17*Cases!$E$21*Offers!$D$9)/AB27+IFERROR(AB48*AB39/AB43,0)</f>
        <v>0</v>
      </c>
      <c r="AC93" s="30" t="n">
        <f aca="false">AC45+SUM(AC46:AC47)*(AC28-AC17*Cases!$E$21*Offers!$D$9)/AC27+IFERROR(AC48*AC39/AC43,0)</f>
        <v>0</v>
      </c>
      <c r="AD93" s="30" t="n">
        <f aca="false">AD45+SUM(AD46:AD47)*(AD28-AD17*Cases!$E$21*Offers!$D$9)/AD27+IFERROR(AD48*AD39/AD43,0)</f>
        <v>0</v>
      </c>
      <c r="AE93" s="30" t="n">
        <f aca="false">AE45+SUM(AE46:AE47)*(AE28-AE17*Cases!$E$21*Offers!$D$9)/AE27+IFERROR(AE48*AE39/AE43,0)</f>
        <v>0</v>
      </c>
      <c r="AF93" s="30" t="n">
        <f aca="false">AF45+SUM(AF46:AF47)*(AF28-AF17*Cases!$E$21*Offers!$D$9)/AF27+IFERROR(AF48*AF39/AF43,0)</f>
        <v>0</v>
      </c>
      <c r="AG93" s="30" t="n">
        <f aca="false">AG45+SUM(AG46:AG47)*(AG28-AG17*Cases!$E$21*Offers!$D$9)/AG27+IFERROR(AG48*AG39/AG43,0)</f>
        <v>0</v>
      </c>
      <c r="AH93" s="30" t="n">
        <f aca="false">AH45+SUM(AH46:AH47)*(AH28-AH17*Cases!$E$21*Offers!$D$9)/AH27+IFERROR(AH48*AH39/AH43,0)</f>
        <v>0</v>
      </c>
      <c r="AI93" s="30" t="n">
        <f aca="false">AI45+SUM(AI46:AI47)*(AI28-AI17*Cases!$E$21*Offers!$D$9)/AI27+IFERROR(AI48*AI39/AI43,0)</f>
        <v>0</v>
      </c>
      <c r="AJ93" s="30" t="n">
        <f aca="false">AJ45+SUM(AJ46:AJ47)*(AJ28-AJ17*Cases!$E$21*Offers!$D$9)/AJ27+IFERROR(AJ48*AJ39/AJ43,0)</f>
        <v>0</v>
      </c>
      <c r="AK93" s="30" t="n">
        <f aca="false">AK45+SUM(AK46:AK47)*(AK28-AK17*Cases!$E$21*Offers!$D$9)/AK27+IFERROR(AK48*AK39/AK43,0)</f>
        <v>0</v>
      </c>
    </row>
    <row r="94" customFormat="false" ht="15" hidden="false" customHeight="true" outlineLevel="0" collapsed="false">
      <c r="A94" s="25" t="s">
        <v>327</v>
      </c>
      <c r="B94" s="30" t="n">
        <f aca="false">SUM(B46:B47)*B17*Cases!$E$21*Offers!$D$9/B27+IFERROR(B48*B40/B43,0)</f>
        <v>0</v>
      </c>
      <c r="C94" s="30" t="n">
        <f aca="false">SUM(C46:C47)*C17*Cases!$E$21*Offers!$D$9/C27+IFERROR(C48*C40/C43,0)</f>
        <v>0</v>
      </c>
      <c r="D94" s="30" t="n">
        <f aca="false">SUM(D46:D47)*D17*Cases!$E$21*Offers!$D$9/D27+IFERROR(D48*D40/D43,0)</f>
        <v>0</v>
      </c>
      <c r="E94" s="30" t="n">
        <f aca="false">SUM(E46:E47)*E17*Cases!$E$21*Offers!$D$9/E27+IFERROR(E48*E40/E43,0)</f>
        <v>0</v>
      </c>
      <c r="F94" s="30" t="n">
        <f aca="false">SUM(F46:F47)*F17*Cases!$E$21*Offers!$D$9/F27+IFERROR(F48*F40/F43,0)</f>
        <v>0</v>
      </c>
      <c r="G94" s="30" t="n">
        <f aca="false">SUM(G46:G47)*G17*Cases!$E$21*Offers!$D$9/G27+IFERROR(G48*G40/G43,0)</f>
        <v>0</v>
      </c>
      <c r="H94" s="30" t="n">
        <f aca="false">SUM(H46:H47)*H17*Cases!$E$21*Offers!$D$9/H27+IFERROR(H48*H40/H43,0)</f>
        <v>0</v>
      </c>
      <c r="I94" s="30" t="n">
        <f aca="false">SUM(I46:I47)*I17*Cases!$E$21*Offers!$D$9/I27+IFERROR(I48*I40/I43,0)</f>
        <v>0</v>
      </c>
      <c r="J94" s="30" t="n">
        <f aca="false">SUM(J46:J47)*J17*Cases!$E$21*Offers!$D$9/J27+IFERROR(J48*J40/J43,0)</f>
        <v>0</v>
      </c>
      <c r="K94" s="30" t="n">
        <f aca="false">SUM(K46:K47)*K17*Cases!$E$21*Offers!$D$9/K27+IFERROR(K48*K40/K43,0)</f>
        <v>0</v>
      </c>
      <c r="L94" s="30" t="n">
        <f aca="false">SUM(L46:L47)*L17*Cases!$E$21*Offers!$D$9/L27+IFERROR(L48*L40/L43,0)</f>
        <v>0</v>
      </c>
      <c r="M94" s="30" t="n">
        <f aca="false">SUM(M46:M47)*M17*Cases!$E$21*Offers!$D$9/M27+IFERROR(M48*M40/M43,0)</f>
        <v>0</v>
      </c>
      <c r="N94" s="30" t="n">
        <f aca="false">SUM(N46:N47)*N17*Cases!$E$21*Offers!$D$9/N27+IFERROR(N48*N40/N43,0)</f>
        <v>0</v>
      </c>
      <c r="O94" s="30" t="n">
        <f aca="false">SUM(O46:O47)*O17*Cases!$E$21*Offers!$D$9/O27+IFERROR(O48*O40/O43,0)</f>
        <v>0</v>
      </c>
      <c r="P94" s="30" t="n">
        <f aca="false">SUM(P46:P47)*P17*Cases!$E$21*Offers!$D$9/P27+IFERROR(P48*P40/P43,0)</f>
        <v>0</v>
      </c>
      <c r="Q94" s="30" t="n">
        <f aca="false">SUM(Q46:Q47)*Q17*Cases!$E$21*Offers!$D$9/Q27+IFERROR(Q48*Q40/Q43,0)</f>
        <v>0</v>
      </c>
      <c r="R94" s="30" t="n">
        <f aca="false">SUM(R46:R47)*R17*Cases!$E$21*Offers!$D$9/R27+IFERROR(R48*R40/R43,0)</f>
        <v>0</v>
      </c>
      <c r="S94" s="30" t="n">
        <f aca="false">SUM(S46:S47)*S17*Cases!$E$21*Offers!$D$9/S27+IFERROR(S48*S40/S43,0)</f>
        <v>0</v>
      </c>
      <c r="T94" s="30" t="n">
        <f aca="false">SUM(T46:T47)*T17*Cases!$E$21*Offers!$D$9/T27+IFERROR(T48*T40/T43,0)</f>
        <v>0</v>
      </c>
      <c r="U94" s="30" t="n">
        <f aca="false">SUM(U46:U47)*U17*Cases!$E$21*Offers!$D$9/U27+IFERROR(U48*U40/U43,0)</f>
        <v>0</v>
      </c>
      <c r="V94" s="30" t="n">
        <f aca="false">SUM(V46:V47)*V17*Cases!$E$21*Offers!$D$9/V27+IFERROR(V48*V40/V43,0)</f>
        <v>0</v>
      </c>
      <c r="W94" s="30" t="n">
        <f aca="false">SUM(W46:W47)*W17*Cases!$E$21*Offers!$D$9/W27+IFERROR(W48*W40/W43,0)</f>
        <v>0</v>
      </c>
      <c r="X94" s="30" t="n">
        <f aca="false">SUM(X46:X47)*X17*Cases!$E$21*Offers!$D$9/X27+IFERROR(X48*X40/X43,0)</f>
        <v>0</v>
      </c>
      <c r="Y94" s="30" t="n">
        <f aca="false">SUM(Y46:Y47)*Y17*Cases!$E$21*Offers!$D$9/Y27+IFERROR(Y48*Y40/Y43,0)</f>
        <v>0</v>
      </c>
      <c r="Z94" s="30" t="n">
        <f aca="false">SUM(Z46:Z47)*Z17*Cases!$E$21*Offers!$D$9/Z27+IFERROR(Z48*Z40/Z43,0)</f>
        <v>0</v>
      </c>
      <c r="AA94" s="30" t="n">
        <f aca="false">SUM(AA46:AA47)*AA17*Cases!$E$21*Offers!$D$9/AA27+IFERROR(AA48*AA40/AA43,0)</f>
        <v>0</v>
      </c>
      <c r="AB94" s="30" t="n">
        <f aca="false">SUM(AB46:AB47)*AB17*Cases!$E$21*Offers!$D$9/AB27+IFERROR(AB48*AB40/AB43,0)</f>
        <v>0</v>
      </c>
      <c r="AC94" s="30" t="n">
        <f aca="false">SUM(AC46:AC47)*AC17*Cases!$E$21*Offers!$D$9/AC27+IFERROR(AC48*AC40/AC43,0)</f>
        <v>0</v>
      </c>
      <c r="AD94" s="30" t="n">
        <f aca="false">SUM(AD46:AD47)*AD17*Cases!$E$21*Offers!$D$9/AD27+IFERROR(AD48*AD40/AD43,0)</f>
        <v>0</v>
      </c>
      <c r="AE94" s="30" t="n">
        <f aca="false">SUM(AE46:AE47)*AE17*Cases!$E$21*Offers!$D$9/AE27+IFERROR(AE48*AE40/AE43,0)</f>
        <v>0</v>
      </c>
      <c r="AF94" s="30" t="n">
        <f aca="false">SUM(AF46:AF47)*AF17*Cases!$E$21*Offers!$D$9/AF27+IFERROR(AF48*AF40/AF43,0)</f>
        <v>0</v>
      </c>
      <c r="AG94" s="30" t="n">
        <f aca="false">SUM(AG46:AG47)*AG17*Cases!$E$21*Offers!$D$9/AG27+IFERROR(AG48*AG40/AG43,0)</f>
        <v>0</v>
      </c>
      <c r="AH94" s="30" t="n">
        <f aca="false">SUM(AH46:AH47)*AH17*Cases!$E$21*Offers!$D$9/AH27+IFERROR(AH48*AH40/AH43,0)</f>
        <v>0</v>
      </c>
      <c r="AI94" s="30" t="n">
        <f aca="false">SUM(AI46:AI47)*AI17*Cases!$E$21*Offers!$D$9/AI27+IFERROR(AI48*AI40/AI43,0)</f>
        <v>0</v>
      </c>
      <c r="AJ94" s="30" t="n">
        <f aca="false">SUM(AJ46:AJ47)*AJ17*Cases!$E$21*Offers!$D$9/AJ27+IFERROR(AJ48*AJ40/AJ43,0)</f>
        <v>0</v>
      </c>
      <c r="AK94" s="30" t="n">
        <f aca="false">SUM(AK46:AK47)*AK17*Cases!$E$21*Offers!$D$9/AK27+IFERROR(AK48*AK40/AK43,0)</f>
        <v>0</v>
      </c>
    </row>
    <row r="95" customFormat="false" ht="15" hidden="false" customHeight="true" outlineLevel="0" collapsed="false">
      <c r="A95" s="25" t="s">
        <v>328</v>
      </c>
      <c r="B95" s="30" t="n">
        <f aca="false">SUM(B46:B47)*B31/B27+IFERROR(B48*B41/B43,0)</f>
        <v>0</v>
      </c>
      <c r="C95" s="30" t="n">
        <f aca="false">SUM(C46:C47)*C31/C27+IFERROR(C48*C41/C43,0)</f>
        <v>0</v>
      </c>
      <c r="D95" s="30" t="n">
        <f aca="false">SUM(D46:D47)*D31/D27+IFERROR(D48*D41/D43,0)</f>
        <v>0</v>
      </c>
      <c r="E95" s="30" t="n">
        <f aca="false">SUM(E46:E47)*E31/E27+IFERROR(E48*E41/E43,0)</f>
        <v>0</v>
      </c>
      <c r="F95" s="30" t="n">
        <f aca="false">SUM(F46:F47)*F31/F27+IFERROR(F48*F41/F43,0)</f>
        <v>0</v>
      </c>
      <c r="G95" s="30" t="n">
        <f aca="false">SUM(G46:G47)*G31/G27+IFERROR(G48*G41/G43,0)</f>
        <v>0</v>
      </c>
      <c r="H95" s="30" t="n">
        <f aca="false">SUM(H46:H47)*H31/H27+IFERROR(H48*H41/H43,0)</f>
        <v>0</v>
      </c>
      <c r="I95" s="30" t="n">
        <f aca="false">SUM(I46:I47)*I31/I27+IFERROR(I48*I41/I43,0)</f>
        <v>0</v>
      </c>
      <c r="J95" s="30" t="n">
        <f aca="false">SUM(J46:J47)*J31/J27+IFERROR(J48*J41/J43,0)</f>
        <v>0</v>
      </c>
      <c r="K95" s="30" t="n">
        <f aca="false">SUM(K46:K47)*K31/K27+IFERROR(K48*K41/K43,0)</f>
        <v>0</v>
      </c>
      <c r="L95" s="30" t="n">
        <f aca="false">SUM(L46:L47)*L31/L27+IFERROR(L48*L41/L43,0)</f>
        <v>0</v>
      </c>
      <c r="M95" s="30" t="n">
        <f aca="false">SUM(M46:M47)*M31/M27+IFERROR(M48*M41/M43,0)</f>
        <v>0</v>
      </c>
      <c r="N95" s="30" t="n">
        <f aca="false">SUM(N46:N47)*N31/N27+IFERROR(N48*N41/N43,0)</f>
        <v>0</v>
      </c>
      <c r="O95" s="30" t="n">
        <f aca="false">SUM(O46:O47)*O31/O27+IFERROR(O48*O41/O43,0)</f>
        <v>0</v>
      </c>
      <c r="P95" s="30" t="n">
        <f aca="false">SUM(P46:P47)*P31/P27+IFERROR(P48*P41/P43,0)</f>
        <v>0</v>
      </c>
      <c r="Q95" s="30" t="n">
        <f aca="false">SUM(Q46:Q47)*Q31/Q27+IFERROR(Q48*Q41/Q43,0)</f>
        <v>0</v>
      </c>
      <c r="R95" s="30" t="n">
        <f aca="false">SUM(R46:R47)*R31/R27+IFERROR(R48*R41/R43,0)</f>
        <v>0</v>
      </c>
      <c r="S95" s="30" t="n">
        <f aca="false">SUM(S46:S47)*S31/S27+IFERROR(S48*S41/S43,0)</f>
        <v>0</v>
      </c>
      <c r="T95" s="30" t="n">
        <f aca="false">SUM(T46:T47)*T31/T27+IFERROR(T48*T41/T43,0)</f>
        <v>0</v>
      </c>
      <c r="U95" s="30" t="n">
        <f aca="false">SUM(U46:U47)*U31/U27+IFERROR(U48*U41/U43,0)</f>
        <v>0</v>
      </c>
      <c r="V95" s="30" t="n">
        <f aca="false">SUM(V46:V47)*V31/V27+IFERROR(V48*V41/V43,0)</f>
        <v>0</v>
      </c>
      <c r="W95" s="30" t="n">
        <f aca="false">SUM(W46:W47)*W31/W27+IFERROR(W48*W41/W43,0)</f>
        <v>0</v>
      </c>
      <c r="X95" s="30" t="n">
        <f aca="false">SUM(X46:X47)*X31/X27+IFERROR(X48*X41/X43,0)</f>
        <v>0</v>
      </c>
      <c r="Y95" s="30" t="n">
        <f aca="false">SUM(Y46:Y47)*Y31/Y27+IFERROR(Y48*Y41/Y43,0)</f>
        <v>0</v>
      </c>
      <c r="Z95" s="30" t="n">
        <f aca="false">SUM(Z46:Z47)*Z31/Z27+IFERROR(Z48*Z41/Z43,0)</f>
        <v>0</v>
      </c>
      <c r="AA95" s="30" t="n">
        <f aca="false">SUM(AA46:AA47)*AA31/AA27+IFERROR(AA48*AA41/AA43,0)</f>
        <v>0</v>
      </c>
      <c r="AB95" s="30" t="n">
        <f aca="false">SUM(AB46:AB47)*AB31/AB27+IFERROR(AB48*AB41/AB43,0)</f>
        <v>0</v>
      </c>
      <c r="AC95" s="30" t="n">
        <f aca="false">SUM(AC46:AC47)*AC31/AC27+IFERROR(AC48*AC41/AC43,0)</f>
        <v>0</v>
      </c>
      <c r="AD95" s="30" t="n">
        <f aca="false">SUM(AD46:AD47)*AD31/AD27+IFERROR(AD48*AD41/AD43,0)</f>
        <v>0</v>
      </c>
      <c r="AE95" s="30" t="n">
        <f aca="false">SUM(AE46:AE47)*AE31/AE27+IFERROR(AE48*AE41/AE43,0)</f>
        <v>0</v>
      </c>
      <c r="AF95" s="30" t="n">
        <f aca="false">SUM(AF46:AF47)*AF31/AF27+IFERROR(AF48*AF41/AF43,0)</f>
        <v>0</v>
      </c>
      <c r="AG95" s="30" t="n">
        <f aca="false">SUM(AG46:AG47)*AG31/AG27+IFERROR(AG48*AG41/AG43,0)</f>
        <v>0</v>
      </c>
      <c r="AH95" s="30" t="n">
        <f aca="false">SUM(AH46:AH47)*AH31/AH27+IFERROR(AH48*AH41/AH43,0)</f>
        <v>0</v>
      </c>
      <c r="AI95" s="30" t="n">
        <f aca="false">SUM(AI46:AI47)*AI31/AI27+IFERROR(AI48*AI41/AI43,0)</f>
        <v>0</v>
      </c>
      <c r="AJ95" s="30" t="n">
        <f aca="false">SUM(AJ46:AJ47)*AJ31/AJ27+IFERROR(AJ48*AJ41/AJ43,0)</f>
        <v>0</v>
      </c>
      <c r="AK95" s="30" t="n">
        <f aca="false">SUM(AK46:AK47)*AK31/AK27+IFERROR(AK48*AK41/AK43,0)</f>
        <v>0</v>
      </c>
    </row>
    <row r="96" customFormat="false" ht="15" hidden="false" customHeight="true" outlineLevel="0" collapsed="false">
      <c r="A96" s="25" t="s">
        <v>329</v>
      </c>
      <c r="B96" s="30" t="n">
        <f aca="false">SUM(B46:B47)*B32/B27+IFERROR(B48*B42/B43,0)</f>
        <v>0</v>
      </c>
      <c r="C96" s="30" t="n">
        <f aca="false">SUM(C46:C47)*C32/C27+IFERROR(C48*C42/C43,0)</f>
        <v>0</v>
      </c>
      <c r="D96" s="30" t="n">
        <f aca="false">SUM(D46:D47)*D32/D27+IFERROR(D48*D42/D43,0)</f>
        <v>0</v>
      </c>
      <c r="E96" s="30" t="n">
        <f aca="false">SUM(E46:E47)*E32/E27+IFERROR(E48*E42/E43,0)</f>
        <v>0</v>
      </c>
      <c r="F96" s="30" t="n">
        <f aca="false">SUM(F46:F47)*F32/F27+IFERROR(F48*F42/F43,0)</f>
        <v>0</v>
      </c>
      <c r="G96" s="30" t="n">
        <f aca="false">SUM(G46:G47)*G32/G27+IFERROR(G48*G42/G43,0)</f>
        <v>0</v>
      </c>
      <c r="H96" s="30" t="n">
        <f aca="false">SUM(H46:H47)*H32/H27+IFERROR(H48*H42/H43,0)</f>
        <v>0</v>
      </c>
      <c r="I96" s="30" t="n">
        <f aca="false">SUM(I46:I47)*I32/I27+IFERROR(I48*I42/I43,0)</f>
        <v>0</v>
      </c>
      <c r="J96" s="30" t="n">
        <f aca="false">SUM(J46:J47)*J32/J27+IFERROR(J48*J42/J43,0)</f>
        <v>0</v>
      </c>
      <c r="K96" s="30" t="n">
        <f aca="false">SUM(K46:K47)*K32/K27+IFERROR(K48*K42/K43,0)</f>
        <v>0</v>
      </c>
      <c r="L96" s="30" t="n">
        <f aca="false">SUM(L46:L47)*L32/L27+IFERROR(L48*L42/L43,0)</f>
        <v>0</v>
      </c>
      <c r="M96" s="30" t="n">
        <f aca="false">SUM(M46:M47)*M32/M27+IFERROR(M48*M42/M43,0)</f>
        <v>0</v>
      </c>
      <c r="N96" s="30" t="n">
        <f aca="false">SUM(N46:N47)*N32/N27+IFERROR(N48*N42/N43,0)</f>
        <v>0</v>
      </c>
      <c r="O96" s="30" t="n">
        <f aca="false">SUM(O46:O47)*O32/O27+IFERROR(O48*O42/O43,0)</f>
        <v>0</v>
      </c>
      <c r="P96" s="30" t="n">
        <f aca="false">SUM(P46:P47)*P32/P27+IFERROR(P48*P42/P43,0)</f>
        <v>0</v>
      </c>
      <c r="Q96" s="30" t="n">
        <f aca="false">SUM(Q46:Q47)*Q32/Q27+IFERROR(Q48*Q42/Q43,0)</f>
        <v>0</v>
      </c>
      <c r="R96" s="30" t="n">
        <f aca="false">SUM(R46:R47)*R32/R27+IFERROR(R48*R42/R43,0)</f>
        <v>0</v>
      </c>
      <c r="S96" s="30" t="n">
        <f aca="false">SUM(S46:S47)*S32/S27+IFERROR(S48*S42/S43,0)</f>
        <v>0</v>
      </c>
      <c r="T96" s="30" t="n">
        <f aca="false">SUM(T46:T47)*T32/T27+IFERROR(T48*T42/T43,0)</f>
        <v>0</v>
      </c>
      <c r="U96" s="30" t="n">
        <f aca="false">SUM(U46:U47)*U32/U27+IFERROR(U48*U42/U43,0)</f>
        <v>0</v>
      </c>
      <c r="V96" s="30" t="n">
        <f aca="false">SUM(V46:V47)*V32/V27+IFERROR(V48*V42/V43,0)</f>
        <v>0</v>
      </c>
      <c r="W96" s="30" t="n">
        <f aca="false">SUM(W46:W47)*W32/W27+IFERROR(W48*W42/W43,0)</f>
        <v>0</v>
      </c>
      <c r="X96" s="30" t="n">
        <f aca="false">SUM(X46:X47)*X32/X27+IFERROR(X48*X42/X43,0)</f>
        <v>0</v>
      </c>
      <c r="Y96" s="30" t="n">
        <f aca="false">SUM(Y46:Y47)*Y32/Y27+IFERROR(Y48*Y42/Y43,0)</f>
        <v>0</v>
      </c>
      <c r="Z96" s="30" t="n">
        <f aca="false">SUM(Z46:Z47)*Z32/Z27+IFERROR(Z48*Z42/Z43,0)</f>
        <v>0</v>
      </c>
      <c r="AA96" s="30" t="n">
        <f aca="false">SUM(AA46:AA47)*AA32/AA27+IFERROR(AA48*AA42/AA43,0)</f>
        <v>0</v>
      </c>
      <c r="AB96" s="30" t="n">
        <f aca="false">SUM(AB46:AB47)*AB32/AB27+IFERROR(AB48*AB42/AB43,0)</f>
        <v>0</v>
      </c>
      <c r="AC96" s="30" t="n">
        <f aca="false">SUM(AC46:AC47)*AC32/AC27+IFERROR(AC48*AC42/AC43,0)</f>
        <v>0</v>
      </c>
      <c r="AD96" s="30" t="n">
        <f aca="false">SUM(AD46:AD47)*AD32/AD27+IFERROR(AD48*AD42/AD43,0)</f>
        <v>0</v>
      </c>
      <c r="AE96" s="30" t="n">
        <f aca="false">SUM(AE46:AE47)*AE32/AE27+IFERROR(AE48*AE42/AE43,0)</f>
        <v>0</v>
      </c>
      <c r="AF96" s="30" t="n">
        <f aca="false">SUM(AF46:AF47)*AF32/AF27+IFERROR(AF48*AF42/AF43,0)</f>
        <v>0</v>
      </c>
      <c r="AG96" s="30" t="n">
        <f aca="false">SUM(AG46:AG47)*AG32/AG27+IFERROR(AG48*AG42/AG43,0)</f>
        <v>0</v>
      </c>
      <c r="AH96" s="30" t="n">
        <f aca="false">SUM(AH46:AH47)*AH32/AH27+IFERROR(AH48*AH42/AH43,0)</f>
        <v>0</v>
      </c>
      <c r="AI96" s="30" t="n">
        <f aca="false">SUM(AI46:AI47)*AI32/AI27+IFERROR(AI48*AI42/AI43,0)</f>
        <v>0</v>
      </c>
      <c r="AJ96" s="30" t="n">
        <f aca="false">SUM(AJ46:AJ47)*AJ32/AJ27+IFERROR(AJ48*AJ42/AJ43,0)</f>
        <v>0</v>
      </c>
      <c r="AK96" s="30" t="n">
        <f aca="false">SUM(AK46:AK47)*AK32/AK27+IFERROR(AK48*AK42/AK43,0)</f>
        <v>0</v>
      </c>
    </row>
    <row r="97" customFormat="false" ht="15" hidden="false" customHeight="true" outlineLevel="0" collapsed="false">
      <c r="A97" s="25" t="s">
        <v>330</v>
      </c>
      <c r="B97" s="30" t="n">
        <f aca="false">SUM(B46:B47)*(1-B34)+IF(B43=0,B48,0)</f>
        <v>16400</v>
      </c>
      <c r="C97" s="30" t="n">
        <f aca="false">SUM(C46:C47)*(1-C34)+IF(C43=0,C48,0)</f>
        <v>16400</v>
      </c>
      <c r="D97" s="30" t="n">
        <f aca="false">SUM(D46:D47)*(1-D34)+IF(D43=0,D48,0)</f>
        <v>16400</v>
      </c>
      <c r="E97" s="30" t="n">
        <f aca="false">SUM(E46:E47)*(1-E34)+IF(E43=0,E48,0)</f>
        <v>16400</v>
      </c>
      <c r="F97" s="30" t="n">
        <f aca="false">SUM(F46:F47)*(1-F34)+IF(F43=0,F48,0)</f>
        <v>16400</v>
      </c>
      <c r="G97" s="30" t="n">
        <f aca="false">SUM(G46:G47)*(1-G34)+IF(G43=0,G48,0)</f>
        <v>16400</v>
      </c>
      <c r="H97" s="30" t="n">
        <f aca="false">SUM(H46:H47)*(1-H34)+IF(H43=0,H48,0)</f>
        <v>16400</v>
      </c>
      <c r="I97" s="30" t="n">
        <f aca="false">SUM(I46:I47)*(1-I34)+IF(I43=0,I48,0)</f>
        <v>16400</v>
      </c>
      <c r="J97" s="30" t="n">
        <f aca="false">SUM(J46:J47)*(1-J34)+IF(J43=0,J48,0)</f>
        <v>16400</v>
      </c>
      <c r="K97" s="30" t="n">
        <f aca="false">SUM(K46:K47)*(1-K34)+IF(K43=0,K48,0)</f>
        <v>16400</v>
      </c>
      <c r="L97" s="30" t="n">
        <f aca="false">SUM(L46:L47)*(1-L34)+IF(L43=0,L48,0)</f>
        <v>16400</v>
      </c>
      <c r="M97" s="30" t="n">
        <f aca="false">SUM(M46:M47)*(1-M34)+IF(M43=0,M48,0)</f>
        <v>16400</v>
      </c>
      <c r="N97" s="30" t="n">
        <f aca="false">SUM(N46:N47)*(1-N34)+IF(N43=0,N48,0)</f>
        <v>16400</v>
      </c>
      <c r="O97" s="30" t="n">
        <f aca="false">SUM(O46:O47)*(1-O34)+IF(O43=0,O48,0)</f>
        <v>16400</v>
      </c>
      <c r="P97" s="30" t="n">
        <f aca="false">SUM(P46:P47)*(1-P34)+IF(P43=0,P48,0)</f>
        <v>16400</v>
      </c>
      <c r="Q97" s="30" t="n">
        <f aca="false">SUM(Q46:Q47)*(1-Q34)+IF(Q43=0,Q48,0)</f>
        <v>16400</v>
      </c>
      <c r="R97" s="30" t="n">
        <f aca="false">SUM(R46:R47)*(1-R34)+IF(R43=0,R48,0)</f>
        <v>16400</v>
      </c>
      <c r="S97" s="30" t="n">
        <f aca="false">SUM(S46:S47)*(1-S34)+IF(S43=0,S48,0)</f>
        <v>16400</v>
      </c>
      <c r="T97" s="30" t="n">
        <f aca="false">SUM(T46:T47)*(1-T34)+IF(T43=0,T48,0)</f>
        <v>16400</v>
      </c>
      <c r="U97" s="30" t="n">
        <f aca="false">SUM(U46:U47)*(1-U34)+IF(U43=0,U48,0)</f>
        <v>16400</v>
      </c>
      <c r="V97" s="30" t="n">
        <f aca="false">SUM(V46:V47)*(1-V34)+IF(V43=0,V48,0)</f>
        <v>16400</v>
      </c>
      <c r="W97" s="30" t="n">
        <f aca="false">SUM(W46:W47)*(1-W34)+IF(W43=0,W48,0)</f>
        <v>16400</v>
      </c>
      <c r="X97" s="30" t="n">
        <f aca="false">SUM(X46:X47)*(1-X34)+IF(X43=0,X48,0)</f>
        <v>16400</v>
      </c>
      <c r="Y97" s="30" t="n">
        <f aca="false">SUM(Y46:Y47)*(1-Y34)+IF(Y43=0,Y48,0)</f>
        <v>16400</v>
      </c>
      <c r="Z97" s="30" t="n">
        <f aca="false">SUM(Z46:Z47)*(1-Z34)+IF(Z43=0,Z48,0)</f>
        <v>16400</v>
      </c>
      <c r="AA97" s="30" t="n">
        <f aca="false">SUM(AA46:AA47)*(1-AA34)+IF(AA43=0,AA48,0)</f>
        <v>16400</v>
      </c>
      <c r="AB97" s="30" t="n">
        <f aca="false">SUM(AB46:AB47)*(1-AB34)+IF(AB43=0,AB48,0)</f>
        <v>16400</v>
      </c>
      <c r="AC97" s="30" t="n">
        <f aca="false">SUM(AC46:AC47)*(1-AC34)+IF(AC43=0,AC48,0)</f>
        <v>16400</v>
      </c>
      <c r="AD97" s="30" t="n">
        <f aca="false">SUM(AD46:AD47)*(1-AD34)+IF(AD43=0,AD48,0)</f>
        <v>16400</v>
      </c>
      <c r="AE97" s="30" t="n">
        <f aca="false">SUM(AE46:AE47)*(1-AE34)+IF(AE43=0,AE48,0)</f>
        <v>16400</v>
      </c>
      <c r="AF97" s="30" t="n">
        <f aca="false">SUM(AF46:AF47)*(1-AF34)+IF(AF43=0,AF48,0)</f>
        <v>16400</v>
      </c>
      <c r="AG97" s="30" t="n">
        <f aca="false">SUM(AG46:AG47)*(1-AG34)+IF(AG43=0,AG48,0)</f>
        <v>16400</v>
      </c>
      <c r="AH97" s="30" t="n">
        <f aca="false">SUM(AH46:AH47)*(1-AH34)+IF(AH43=0,AH48,0)</f>
        <v>16400</v>
      </c>
      <c r="AI97" s="30" t="n">
        <f aca="false">SUM(AI46:AI47)*(1-AI34)+IF(AI43=0,AI48,0)</f>
        <v>16400</v>
      </c>
      <c r="AJ97" s="30" t="n">
        <f aca="false">SUM(AJ46:AJ47)*(1-AJ34)+IF(AJ43=0,AJ48,0)</f>
        <v>16400</v>
      </c>
      <c r="AK97" s="30" t="n">
        <f aca="false">SUM(AK46:AK47)*(1-AK34)+IF(AK43=0,AK48,0)</f>
        <v>16400</v>
      </c>
    </row>
    <row r="98" customFormat="false" ht="15" hidden="false" customHeight="true" outlineLevel="0" collapsed="false">
      <c r="A98" s="25" t="s">
        <v>331</v>
      </c>
      <c r="B98" s="30" t="n">
        <f aca="false">B39-B93</f>
        <v>0</v>
      </c>
      <c r="C98" s="30" t="n">
        <f aca="false">C39-C93</f>
        <v>0</v>
      </c>
      <c r="D98" s="30" t="n">
        <f aca="false">D39-D93</f>
        <v>0</v>
      </c>
      <c r="E98" s="30" t="n">
        <f aca="false">E39-E93</f>
        <v>0</v>
      </c>
      <c r="F98" s="30" t="n">
        <f aca="false">F39-F93</f>
        <v>0</v>
      </c>
      <c r="G98" s="30" t="n">
        <f aca="false">G39-G93</f>
        <v>0</v>
      </c>
      <c r="H98" s="30" t="n">
        <f aca="false">H39-H93</f>
        <v>0</v>
      </c>
      <c r="I98" s="30" t="n">
        <f aca="false">I39-I93</f>
        <v>0</v>
      </c>
      <c r="J98" s="30" t="n">
        <f aca="false">J39-J93</f>
        <v>0</v>
      </c>
      <c r="K98" s="30" t="n">
        <f aca="false">K39-K93</f>
        <v>0</v>
      </c>
      <c r="L98" s="30" t="n">
        <f aca="false">L39-L93</f>
        <v>0</v>
      </c>
      <c r="M98" s="30" t="n">
        <f aca="false">M39-M93</f>
        <v>0</v>
      </c>
      <c r="N98" s="30" t="n">
        <f aca="false">N39-N93</f>
        <v>0</v>
      </c>
      <c r="O98" s="30" t="n">
        <f aca="false">O39-O93</f>
        <v>0</v>
      </c>
      <c r="P98" s="30" t="n">
        <f aca="false">P39-P93</f>
        <v>0</v>
      </c>
      <c r="Q98" s="30" t="n">
        <f aca="false">Q39-Q93</f>
        <v>0</v>
      </c>
      <c r="R98" s="30" t="n">
        <f aca="false">R39-R93</f>
        <v>0</v>
      </c>
      <c r="S98" s="30" t="n">
        <f aca="false">S39-S93</f>
        <v>0</v>
      </c>
      <c r="T98" s="30" t="n">
        <f aca="false">T39-T93</f>
        <v>0</v>
      </c>
      <c r="U98" s="30" t="n">
        <f aca="false">U39-U93</f>
        <v>0</v>
      </c>
      <c r="V98" s="30" t="n">
        <f aca="false">V39-V93</f>
        <v>0</v>
      </c>
      <c r="W98" s="30" t="n">
        <f aca="false">W39-W93</f>
        <v>0</v>
      </c>
      <c r="X98" s="30" t="n">
        <f aca="false">X39-X93</f>
        <v>0</v>
      </c>
      <c r="Y98" s="30" t="n">
        <f aca="false">Y39-Y93</f>
        <v>0</v>
      </c>
      <c r="Z98" s="30" t="n">
        <f aca="false">Z39-Z93</f>
        <v>0</v>
      </c>
      <c r="AA98" s="30" t="n">
        <f aca="false">AA39-AA93</f>
        <v>0</v>
      </c>
      <c r="AB98" s="30" t="n">
        <f aca="false">AB39-AB93</f>
        <v>0</v>
      </c>
      <c r="AC98" s="30" t="n">
        <f aca="false">AC39-AC93</f>
        <v>0</v>
      </c>
      <c r="AD98" s="30" t="n">
        <f aca="false">AD39-AD93</f>
        <v>0</v>
      </c>
      <c r="AE98" s="30" t="n">
        <f aca="false">AE39-AE93</f>
        <v>0</v>
      </c>
      <c r="AF98" s="30" t="n">
        <f aca="false">AF39-AF93</f>
        <v>0</v>
      </c>
      <c r="AG98" s="30" t="n">
        <f aca="false">AG39-AG93</f>
        <v>0</v>
      </c>
      <c r="AH98" s="30" t="n">
        <f aca="false">AH39-AH93</f>
        <v>0</v>
      </c>
      <c r="AI98" s="30" t="n">
        <f aca="false">AI39-AI93</f>
        <v>0</v>
      </c>
      <c r="AJ98" s="30" t="n">
        <f aca="false">AJ39-AJ93</f>
        <v>0</v>
      </c>
      <c r="AK98" s="30" t="n">
        <f aca="false">AK39-AK93</f>
        <v>0</v>
      </c>
    </row>
    <row r="99" customFormat="false" ht="15" hidden="false" customHeight="true" outlineLevel="0" collapsed="false">
      <c r="A99" s="25" t="s">
        <v>332</v>
      </c>
      <c r="B99" s="30" t="n">
        <f aca="false">B40-B94</f>
        <v>0</v>
      </c>
      <c r="C99" s="30" t="n">
        <f aca="false">C40-C94</f>
        <v>0</v>
      </c>
      <c r="D99" s="30" t="n">
        <f aca="false">D40-D94</f>
        <v>0</v>
      </c>
      <c r="E99" s="30" t="n">
        <f aca="false">E40-E94</f>
        <v>0</v>
      </c>
      <c r="F99" s="30" t="n">
        <f aca="false">F40-F94</f>
        <v>0</v>
      </c>
      <c r="G99" s="30" t="n">
        <f aca="false">G40-G94</f>
        <v>0</v>
      </c>
      <c r="H99" s="30" t="n">
        <f aca="false">H40-H94</f>
        <v>0</v>
      </c>
      <c r="I99" s="30" t="n">
        <f aca="false">I40-I94</f>
        <v>0</v>
      </c>
      <c r="J99" s="30" t="n">
        <f aca="false">J40-J94</f>
        <v>0</v>
      </c>
      <c r="K99" s="30" t="n">
        <f aca="false">K40-K94</f>
        <v>0</v>
      </c>
      <c r="L99" s="30" t="n">
        <f aca="false">L40-L94</f>
        <v>0</v>
      </c>
      <c r="M99" s="30" t="n">
        <f aca="false">M40-M94</f>
        <v>0</v>
      </c>
      <c r="N99" s="30" t="n">
        <f aca="false">N40-N94</f>
        <v>0</v>
      </c>
      <c r="O99" s="30" t="n">
        <f aca="false">O40-O94</f>
        <v>0</v>
      </c>
      <c r="P99" s="30" t="n">
        <f aca="false">P40-P94</f>
        <v>0</v>
      </c>
      <c r="Q99" s="30" t="n">
        <f aca="false">Q40-Q94</f>
        <v>0</v>
      </c>
      <c r="R99" s="30" t="n">
        <f aca="false">R40-R94</f>
        <v>0</v>
      </c>
      <c r="S99" s="30" t="n">
        <f aca="false">S40-S94</f>
        <v>0</v>
      </c>
      <c r="T99" s="30" t="n">
        <f aca="false">T40-T94</f>
        <v>0</v>
      </c>
      <c r="U99" s="30" t="n">
        <f aca="false">U40-U94</f>
        <v>0</v>
      </c>
      <c r="V99" s="30" t="n">
        <f aca="false">V40-V94</f>
        <v>0</v>
      </c>
      <c r="W99" s="30" t="n">
        <f aca="false">W40-W94</f>
        <v>0</v>
      </c>
      <c r="X99" s="30" t="n">
        <f aca="false">X40-X94</f>
        <v>0</v>
      </c>
      <c r="Y99" s="30" t="n">
        <f aca="false">Y40-Y94</f>
        <v>0</v>
      </c>
      <c r="Z99" s="30" t="n">
        <f aca="false">Z40-Z94</f>
        <v>0</v>
      </c>
      <c r="AA99" s="30" t="n">
        <f aca="false">AA40-AA94</f>
        <v>0</v>
      </c>
      <c r="AB99" s="30" t="n">
        <f aca="false">AB40-AB94</f>
        <v>0</v>
      </c>
      <c r="AC99" s="30" t="n">
        <f aca="false">AC40-AC94</f>
        <v>0</v>
      </c>
      <c r="AD99" s="30" t="n">
        <f aca="false">AD40-AD94</f>
        <v>0</v>
      </c>
      <c r="AE99" s="30" t="n">
        <f aca="false">AE40-AE94</f>
        <v>0</v>
      </c>
      <c r="AF99" s="30" t="n">
        <f aca="false">AF40-AF94</f>
        <v>0</v>
      </c>
      <c r="AG99" s="30" t="n">
        <f aca="false">AG40-AG94</f>
        <v>0</v>
      </c>
      <c r="AH99" s="30" t="n">
        <f aca="false">AH40-AH94</f>
        <v>0</v>
      </c>
      <c r="AI99" s="30" t="n">
        <f aca="false">AI40-AI94</f>
        <v>0</v>
      </c>
      <c r="AJ99" s="30" t="n">
        <f aca="false">AJ40-AJ94</f>
        <v>0</v>
      </c>
      <c r="AK99" s="30" t="n">
        <f aca="false">AK40-AK94</f>
        <v>0</v>
      </c>
    </row>
    <row r="100" customFormat="false" ht="15" hidden="false" customHeight="true" outlineLevel="0" collapsed="false">
      <c r="A100" s="25" t="s">
        <v>333</v>
      </c>
      <c r="B100" s="30" t="n">
        <f aca="false">B41-B95</f>
        <v>0</v>
      </c>
      <c r="C100" s="30" t="n">
        <f aca="false">C41-C95</f>
        <v>0</v>
      </c>
      <c r="D100" s="30" t="n">
        <f aca="false">D41-D95</f>
        <v>0</v>
      </c>
      <c r="E100" s="30" t="n">
        <f aca="false">E41-E95</f>
        <v>0</v>
      </c>
      <c r="F100" s="30" t="n">
        <f aca="false">F41-F95</f>
        <v>0</v>
      </c>
      <c r="G100" s="30" t="n">
        <f aca="false">G41-G95</f>
        <v>0</v>
      </c>
      <c r="H100" s="30" t="n">
        <f aca="false">H41-H95</f>
        <v>0</v>
      </c>
      <c r="I100" s="30" t="n">
        <f aca="false">I41-I95</f>
        <v>0</v>
      </c>
      <c r="J100" s="30" t="n">
        <f aca="false">J41-J95</f>
        <v>0</v>
      </c>
      <c r="K100" s="30" t="n">
        <f aca="false">K41-K95</f>
        <v>0</v>
      </c>
      <c r="L100" s="30" t="n">
        <f aca="false">L41-L95</f>
        <v>0</v>
      </c>
      <c r="M100" s="30" t="n">
        <f aca="false">M41-M95</f>
        <v>0</v>
      </c>
      <c r="N100" s="30" t="n">
        <f aca="false">N41-N95</f>
        <v>0</v>
      </c>
      <c r="O100" s="30" t="n">
        <f aca="false">O41-O95</f>
        <v>0</v>
      </c>
      <c r="P100" s="30" t="n">
        <f aca="false">P41-P95</f>
        <v>0</v>
      </c>
      <c r="Q100" s="30" t="n">
        <f aca="false">Q41-Q95</f>
        <v>0</v>
      </c>
      <c r="R100" s="30" t="n">
        <f aca="false">R41-R95</f>
        <v>0</v>
      </c>
      <c r="S100" s="30" t="n">
        <f aca="false">S41-S95</f>
        <v>0</v>
      </c>
      <c r="T100" s="30" t="n">
        <f aca="false">T41-T95</f>
        <v>0</v>
      </c>
      <c r="U100" s="30" t="n">
        <f aca="false">U41-U95</f>
        <v>0</v>
      </c>
      <c r="V100" s="30" t="n">
        <f aca="false">V41-V95</f>
        <v>0</v>
      </c>
      <c r="W100" s="30" t="n">
        <f aca="false">W41-W95</f>
        <v>0</v>
      </c>
      <c r="X100" s="30" t="n">
        <f aca="false">X41-X95</f>
        <v>0</v>
      </c>
      <c r="Y100" s="30" t="n">
        <f aca="false">Y41-Y95</f>
        <v>0</v>
      </c>
      <c r="Z100" s="30" t="n">
        <f aca="false">Z41-Z95</f>
        <v>0</v>
      </c>
      <c r="AA100" s="30" t="n">
        <f aca="false">AA41-AA95</f>
        <v>0</v>
      </c>
      <c r="AB100" s="30" t="n">
        <f aca="false">AB41-AB95</f>
        <v>0</v>
      </c>
      <c r="AC100" s="30" t="n">
        <f aca="false">AC41-AC95</f>
        <v>0</v>
      </c>
      <c r="AD100" s="30" t="n">
        <f aca="false">AD41-AD95</f>
        <v>0</v>
      </c>
      <c r="AE100" s="30" t="n">
        <f aca="false">AE41-AE95</f>
        <v>0</v>
      </c>
      <c r="AF100" s="30" t="n">
        <f aca="false">AF41-AF95</f>
        <v>0</v>
      </c>
      <c r="AG100" s="30" t="n">
        <f aca="false">AG41-AG95</f>
        <v>0</v>
      </c>
      <c r="AH100" s="30" t="n">
        <f aca="false">AH41-AH95</f>
        <v>0</v>
      </c>
      <c r="AI100" s="30" t="n">
        <f aca="false">AI41-AI95</f>
        <v>0</v>
      </c>
      <c r="AJ100" s="30" t="n">
        <f aca="false">AJ41-AJ95</f>
        <v>0</v>
      </c>
      <c r="AK100" s="30" t="n">
        <f aca="false">AK41-AK95</f>
        <v>0</v>
      </c>
    </row>
    <row r="101" customFormat="false" ht="15" hidden="false" customHeight="true" outlineLevel="0" collapsed="false">
      <c r="A101" s="25" t="s">
        <v>334</v>
      </c>
      <c r="B101" s="30" t="n">
        <f aca="false">B42-B96</f>
        <v>0</v>
      </c>
      <c r="C101" s="30" t="n">
        <f aca="false">C42-C96</f>
        <v>0</v>
      </c>
      <c r="D101" s="30" t="n">
        <f aca="false">D42-D96</f>
        <v>0</v>
      </c>
      <c r="E101" s="30" t="n">
        <f aca="false">E42-E96</f>
        <v>0</v>
      </c>
      <c r="F101" s="30" t="n">
        <f aca="false">F42-F96</f>
        <v>0</v>
      </c>
      <c r="G101" s="30" t="n">
        <f aca="false">G42-G96</f>
        <v>0</v>
      </c>
      <c r="H101" s="30" t="n">
        <f aca="false">H42-H96</f>
        <v>0</v>
      </c>
      <c r="I101" s="30" t="n">
        <f aca="false">I42-I96</f>
        <v>0</v>
      </c>
      <c r="J101" s="30" t="n">
        <f aca="false">J42-J96</f>
        <v>0</v>
      </c>
      <c r="K101" s="30" t="n">
        <f aca="false">K42-K96</f>
        <v>0</v>
      </c>
      <c r="L101" s="30" t="n">
        <f aca="false">L42-L96</f>
        <v>0</v>
      </c>
      <c r="M101" s="30" t="n">
        <f aca="false">M42-M96</f>
        <v>0</v>
      </c>
      <c r="N101" s="30" t="n">
        <f aca="false">N42-N96</f>
        <v>0</v>
      </c>
      <c r="O101" s="30" t="n">
        <f aca="false">O42-O96</f>
        <v>0</v>
      </c>
      <c r="P101" s="30" t="n">
        <f aca="false">P42-P96</f>
        <v>0</v>
      </c>
      <c r="Q101" s="30" t="n">
        <f aca="false">Q42-Q96</f>
        <v>0</v>
      </c>
      <c r="R101" s="30" t="n">
        <f aca="false">R42-R96</f>
        <v>0</v>
      </c>
      <c r="S101" s="30" t="n">
        <f aca="false">S42-S96</f>
        <v>0</v>
      </c>
      <c r="T101" s="30" t="n">
        <f aca="false">T42-T96</f>
        <v>0</v>
      </c>
      <c r="U101" s="30" t="n">
        <f aca="false">U42-U96</f>
        <v>0</v>
      </c>
      <c r="V101" s="30" t="n">
        <f aca="false">V42-V96</f>
        <v>0</v>
      </c>
      <c r="W101" s="30" t="n">
        <f aca="false">W42-W96</f>
        <v>0</v>
      </c>
      <c r="X101" s="30" t="n">
        <f aca="false">X42-X96</f>
        <v>0</v>
      </c>
      <c r="Y101" s="30" t="n">
        <f aca="false">Y42-Y96</f>
        <v>0</v>
      </c>
      <c r="Z101" s="30" t="n">
        <f aca="false">Z42-Z96</f>
        <v>0</v>
      </c>
      <c r="AA101" s="30" t="n">
        <f aca="false">AA42-AA96</f>
        <v>0</v>
      </c>
      <c r="AB101" s="30" t="n">
        <f aca="false">AB42-AB96</f>
        <v>0</v>
      </c>
      <c r="AC101" s="30" t="n">
        <f aca="false">AC42-AC96</f>
        <v>0</v>
      </c>
      <c r="AD101" s="30" t="n">
        <f aca="false">AD42-AD96</f>
        <v>0</v>
      </c>
      <c r="AE101" s="30" t="n">
        <f aca="false">AE42-AE96</f>
        <v>0</v>
      </c>
      <c r="AF101" s="30" t="n">
        <f aca="false">AF42-AF96</f>
        <v>0</v>
      </c>
      <c r="AG101" s="30" t="n">
        <f aca="false">AG42-AG96</f>
        <v>0</v>
      </c>
      <c r="AH101" s="30" t="n">
        <f aca="false">AH42-AH96</f>
        <v>0</v>
      </c>
      <c r="AI101" s="30" t="n">
        <f aca="false">AI42-AI96</f>
        <v>0</v>
      </c>
      <c r="AJ101" s="30" t="n">
        <f aca="false">AJ42-AJ96</f>
        <v>0</v>
      </c>
      <c r="AK101" s="30" t="n">
        <f aca="false">AK42-AK96</f>
        <v>0</v>
      </c>
    </row>
    <row r="102" customFormat="false" ht="15" hidden="false" customHeight="true" outlineLevel="0" collapsed="false">
      <c r="A102" s="25" t="s">
        <v>335</v>
      </c>
      <c r="B102" s="30" t="n">
        <f aca="false">SUM(B98:B101)-B97-B50</f>
        <v>0</v>
      </c>
      <c r="C102" s="30" t="n">
        <f aca="false">SUM(C98:C101)-C97-C50</f>
        <v>0</v>
      </c>
      <c r="D102" s="30" t="n">
        <f aca="false">SUM(D98:D101)-D97-D50</f>
        <v>0</v>
      </c>
      <c r="E102" s="30" t="n">
        <f aca="false">SUM(E98:E101)-E97-E50</f>
        <v>0</v>
      </c>
      <c r="F102" s="30" t="n">
        <f aca="false">SUM(F98:F101)-F97-F50</f>
        <v>0</v>
      </c>
      <c r="G102" s="30" t="n">
        <f aca="false">SUM(G98:G101)-G97-G50</f>
        <v>0</v>
      </c>
      <c r="H102" s="30" t="n">
        <f aca="false">SUM(H98:H101)-H97-H50</f>
        <v>0</v>
      </c>
      <c r="I102" s="30" t="n">
        <f aca="false">SUM(I98:I101)-I97-I50</f>
        <v>0</v>
      </c>
      <c r="J102" s="30" t="n">
        <f aca="false">SUM(J98:J101)-J97-J50</f>
        <v>0</v>
      </c>
      <c r="K102" s="30" t="n">
        <f aca="false">SUM(K98:K101)-K97-K50</f>
        <v>0</v>
      </c>
      <c r="L102" s="30" t="n">
        <f aca="false">SUM(L98:L101)-L97-L50</f>
        <v>0</v>
      </c>
      <c r="M102" s="30" t="n">
        <f aca="false">SUM(M98:M101)-M97-M50</f>
        <v>0</v>
      </c>
      <c r="N102" s="30" t="n">
        <f aca="false">SUM(N98:N101)-N97-N50</f>
        <v>0</v>
      </c>
      <c r="O102" s="30" t="n">
        <f aca="false">SUM(O98:O101)-O97-O50</f>
        <v>0</v>
      </c>
      <c r="P102" s="30" t="n">
        <f aca="false">SUM(P98:P101)-P97-P50</f>
        <v>0</v>
      </c>
      <c r="Q102" s="30" t="n">
        <f aca="false">SUM(Q98:Q101)-Q97-Q50</f>
        <v>0</v>
      </c>
      <c r="R102" s="30" t="n">
        <f aca="false">SUM(R98:R101)-R97-R50</f>
        <v>0</v>
      </c>
      <c r="S102" s="30" t="n">
        <f aca="false">SUM(S98:S101)-S97-S50</f>
        <v>0</v>
      </c>
      <c r="T102" s="30" t="n">
        <f aca="false">SUM(T98:T101)-T97-T50</f>
        <v>0</v>
      </c>
      <c r="U102" s="30" t="n">
        <f aca="false">SUM(U98:U101)-U97-U50</f>
        <v>0</v>
      </c>
      <c r="V102" s="30" t="n">
        <f aca="false">SUM(V98:V101)-V97-V50</f>
        <v>0</v>
      </c>
      <c r="W102" s="30" t="n">
        <f aca="false">SUM(W98:W101)-W97-W50</f>
        <v>0</v>
      </c>
      <c r="X102" s="30" t="n">
        <f aca="false">SUM(X98:X101)-X97-X50</f>
        <v>0</v>
      </c>
      <c r="Y102" s="30" t="n">
        <f aca="false">SUM(Y98:Y101)-Y97-Y50</f>
        <v>0</v>
      </c>
      <c r="Z102" s="30" t="n">
        <f aca="false">SUM(Z98:Z101)-Z97-Z50</f>
        <v>0</v>
      </c>
      <c r="AA102" s="30" t="n">
        <f aca="false">SUM(AA98:AA101)-AA97-AA50</f>
        <v>0</v>
      </c>
      <c r="AB102" s="30" t="n">
        <f aca="false">SUM(AB98:AB101)-AB97-AB50</f>
        <v>0</v>
      </c>
      <c r="AC102" s="30" t="n">
        <f aca="false">SUM(AC98:AC101)-AC97-AC50</f>
        <v>0</v>
      </c>
      <c r="AD102" s="30" t="n">
        <f aca="false">SUM(AD98:AD101)-AD97-AD50</f>
        <v>0</v>
      </c>
      <c r="AE102" s="30" t="n">
        <f aca="false">SUM(AE98:AE101)-AE97-AE50</f>
        <v>0</v>
      </c>
      <c r="AF102" s="30" t="n">
        <f aca="false">SUM(AF98:AF101)-AF97-AF50</f>
        <v>0</v>
      </c>
      <c r="AG102" s="30" t="n">
        <f aca="false">SUM(AG98:AG101)-AG97-AG50</f>
        <v>0</v>
      </c>
      <c r="AH102" s="30" t="n">
        <f aca="false">SUM(AH98:AH101)-AH97-AH50</f>
        <v>0</v>
      </c>
      <c r="AI102" s="30" t="n">
        <f aca="false">SUM(AI98:AI101)-AI97-AI50</f>
        <v>0</v>
      </c>
      <c r="AJ102" s="30" t="n">
        <f aca="false">SUM(AJ98:AJ101)-AJ97-AJ50</f>
        <v>0</v>
      </c>
      <c r="AK102" s="30" t="n">
        <f aca="false">SUM(AK98:AK101)-AK97-AK50</f>
        <v>0</v>
      </c>
    </row>
  </sheetData>
  <mergeCells count="2">
    <mergeCell ref="A1:M1"/>
    <mergeCell ref="A2:M4"/>
  </mergeCells>
  <conditionalFormatting sqref="B77:AK77">
    <cfRule type="cellIs" priority="2" operator="lessThan" aboveAverage="0" equalAverage="0" bottom="0" percent="0" rank="0" text="" dxfId="8">
      <formula>0</formula>
    </cfRule>
  </conditionalFormatting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&amp;LNo sales&amp;RPage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1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37" min="2" style="20" width="13.72"/>
  </cols>
  <sheetData>
    <row r="1" customFormat="false" ht="31.5" hidden="false" customHeight="true" outlineLevel="0" collapsed="false">
      <c r="A1" s="21" t="s">
        <v>339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customFormat="false" ht="15" hidden="false" customHeight="true" outlineLevel="0" collapsed="false">
      <c r="A2" s="22" t="s">
        <v>237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customFormat="false" ht="15" hidden="false" customHeight="true" outlineLevel="0" collapsed="false">
      <c r="A5" s="23" t="s">
        <v>238</v>
      </c>
      <c r="B5" s="30" t="n">
        <f aca="false">1</f>
        <v>1</v>
      </c>
      <c r="C5" s="30" t="n">
        <f aca="false">2</f>
        <v>2</v>
      </c>
      <c r="D5" s="30" t="n">
        <f aca="false">3</f>
        <v>3</v>
      </c>
      <c r="E5" s="30" t="n">
        <f aca="false">4</f>
        <v>4</v>
      </c>
      <c r="F5" s="30" t="n">
        <f aca="false">5</f>
        <v>5</v>
      </c>
      <c r="G5" s="30" t="n">
        <f aca="false">6</f>
        <v>6</v>
      </c>
      <c r="H5" s="30" t="n">
        <f aca="false">7</f>
        <v>7</v>
      </c>
      <c r="I5" s="30" t="n">
        <f aca="false">8</f>
        <v>8</v>
      </c>
      <c r="J5" s="30" t="n">
        <f aca="false">9</f>
        <v>9</v>
      </c>
      <c r="K5" s="30" t="n">
        <f aca="false">10</f>
        <v>10</v>
      </c>
      <c r="L5" s="30" t="n">
        <f aca="false">11</f>
        <v>11</v>
      </c>
      <c r="M5" s="30" t="n">
        <f aca="false">12</f>
        <v>12</v>
      </c>
      <c r="N5" s="30" t="n">
        <f aca="false">13</f>
        <v>13</v>
      </c>
      <c r="O5" s="30" t="n">
        <f aca="false">14</f>
        <v>14</v>
      </c>
      <c r="P5" s="30" t="n">
        <f aca="false">15</f>
        <v>15</v>
      </c>
      <c r="Q5" s="30" t="n">
        <f aca="false">16</f>
        <v>16</v>
      </c>
      <c r="R5" s="30" t="n">
        <f aca="false">17</f>
        <v>17</v>
      </c>
      <c r="S5" s="30" t="n">
        <f aca="false">18</f>
        <v>18</v>
      </c>
      <c r="T5" s="30" t="n">
        <f aca="false">19</f>
        <v>19</v>
      </c>
      <c r="U5" s="30" t="n">
        <f aca="false">20</f>
        <v>20</v>
      </c>
      <c r="V5" s="30" t="n">
        <f aca="false">21</f>
        <v>21</v>
      </c>
      <c r="W5" s="30" t="n">
        <f aca="false">22</f>
        <v>22</v>
      </c>
      <c r="X5" s="30" t="n">
        <f aca="false">23</f>
        <v>23</v>
      </c>
      <c r="Y5" s="30" t="n">
        <f aca="false">24</f>
        <v>24</v>
      </c>
      <c r="Z5" s="30" t="n">
        <f aca="false">25</f>
        <v>25</v>
      </c>
      <c r="AA5" s="30" t="n">
        <f aca="false">26</f>
        <v>26</v>
      </c>
      <c r="AB5" s="30" t="n">
        <f aca="false">27</f>
        <v>27</v>
      </c>
      <c r="AC5" s="30" t="n">
        <f aca="false">28</f>
        <v>28</v>
      </c>
      <c r="AD5" s="30" t="n">
        <f aca="false">29</f>
        <v>29</v>
      </c>
      <c r="AE5" s="30" t="n">
        <f aca="false">30</f>
        <v>30</v>
      </c>
      <c r="AF5" s="30" t="n">
        <f aca="false">31</f>
        <v>31</v>
      </c>
      <c r="AG5" s="30" t="n">
        <f aca="false">32</f>
        <v>32</v>
      </c>
      <c r="AH5" s="30" t="n">
        <f aca="false">33</f>
        <v>33</v>
      </c>
      <c r="AI5" s="30" t="n">
        <f aca="false">34</f>
        <v>34</v>
      </c>
      <c r="AJ5" s="30" t="n">
        <f aca="false">35</f>
        <v>35</v>
      </c>
      <c r="AK5" s="30" t="n">
        <f aca="false">36</f>
        <v>36</v>
      </c>
    </row>
    <row r="6" customFormat="false" ht="15" hidden="false" customHeight="true" outlineLevel="0" collapsed="false">
      <c r="A6" s="25" t="s">
        <v>239</v>
      </c>
      <c r="B6" s="30" t="n">
        <f aca="false">IF(B5&lt;=12,Cases!$F$6,IF(B5&lt;=24,Cases!$F$8,Cases!$F$10))</f>
        <v>4</v>
      </c>
      <c r="C6" s="30" t="n">
        <f aca="false">IF(C5&lt;=12,Cases!$F$6,IF(C5&lt;=24,Cases!$F$8,Cases!$F$10))</f>
        <v>4</v>
      </c>
      <c r="D6" s="30" t="n">
        <f aca="false">IF(D5&lt;=12,Cases!$F$6,IF(D5&lt;=24,Cases!$F$8,Cases!$F$10))</f>
        <v>4</v>
      </c>
      <c r="E6" s="30" t="n">
        <f aca="false">IF(E5&lt;=12,Cases!$F$6,IF(E5&lt;=24,Cases!$F$8,Cases!$F$10))</f>
        <v>4</v>
      </c>
      <c r="F6" s="30" t="n">
        <f aca="false">IF(F5&lt;=12,Cases!$F$6,IF(F5&lt;=24,Cases!$F$8,Cases!$F$10))</f>
        <v>4</v>
      </c>
      <c r="G6" s="30" t="n">
        <f aca="false">IF(G5&lt;=12,Cases!$F$6,IF(G5&lt;=24,Cases!$F$8,Cases!$F$10))</f>
        <v>4</v>
      </c>
      <c r="H6" s="30" t="n">
        <f aca="false">IF(H5&lt;=12,Cases!$F$6,IF(H5&lt;=24,Cases!$F$8,Cases!$F$10))</f>
        <v>4</v>
      </c>
      <c r="I6" s="30" t="n">
        <f aca="false">IF(I5&lt;=12,Cases!$F$6,IF(I5&lt;=24,Cases!$F$8,Cases!$F$10))</f>
        <v>4</v>
      </c>
      <c r="J6" s="30" t="n">
        <f aca="false">IF(J5&lt;=12,Cases!$F$6,IF(J5&lt;=24,Cases!$F$8,Cases!$F$10))</f>
        <v>4</v>
      </c>
      <c r="K6" s="30" t="n">
        <f aca="false">IF(K5&lt;=12,Cases!$F$6,IF(K5&lt;=24,Cases!$F$8,Cases!$F$10))</f>
        <v>4</v>
      </c>
      <c r="L6" s="30" t="n">
        <f aca="false">IF(L5&lt;=12,Cases!$F$6,IF(L5&lt;=24,Cases!$F$8,Cases!$F$10))</f>
        <v>4</v>
      </c>
      <c r="M6" s="30" t="n">
        <f aca="false">IF(M5&lt;=12,Cases!$F$6,IF(M5&lt;=24,Cases!$F$8,Cases!$F$10))</f>
        <v>4</v>
      </c>
      <c r="N6" s="30" t="n">
        <f aca="false">IF(N5&lt;=12,Cases!$F$6,IF(N5&lt;=24,Cases!$F$8,Cases!$F$10))</f>
        <v>6</v>
      </c>
      <c r="O6" s="30" t="n">
        <f aca="false">IF(O5&lt;=12,Cases!$F$6,IF(O5&lt;=24,Cases!$F$8,Cases!$F$10))</f>
        <v>6</v>
      </c>
      <c r="P6" s="30" t="n">
        <f aca="false">IF(P5&lt;=12,Cases!$F$6,IF(P5&lt;=24,Cases!$F$8,Cases!$F$10))</f>
        <v>6</v>
      </c>
      <c r="Q6" s="30" t="n">
        <f aca="false">IF(Q5&lt;=12,Cases!$F$6,IF(Q5&lt;=24,Cases!$F$8,Cases!$F$10))</f>
        <v>6</v>
      </c>
      <c r="R6" s="30" t="n">
        <f aca="false">IF(R5&lt;=12,Cases!$F$6,IF(R5&lt;=24,Cases!$F$8,Cases!$F$10))</f>
        <v>6</v>
      </c>
      <c r="S6" s="30" t="n">
        <f aca="false">IF(S5&lt;=12,Cases!$F$6,IF(S5&lt;=24,Cases!$F$8,Cases!$F$10))</f>
        <v>6</v>
      </c>
      <c r="T6" s="30" t="n">
        <f aca="false">IF(T5&lt;=12,Cases!$F$6,IF(T5&lt;=24,Cases!$F$8,Cases!$F$10))</f>
        <v>6</v>
      </c>
      <c r="U6" s="30" t="n">
        <f aca="false">IF(U5&lt;=12,Cases!$F$6,IF(U5&lt;=24,Cases!$F$8,Cases!$F$10))</f>
        <v>6</v>
      </c>
      <c r="V6" s="30" t="n">
        <f aca="false">IF(V5&lt;=12,Cases!$F$6,IF(V5&lt;=24,Cases!$F$8,Cases!$F$10))</f>
        <v>6</v>
      </c>
      <c r="W6" s="30" t="n">
        <f aca="false">IF(W5&lt;=12,Cases!$F$6,IF(W5&lt;=24,Cases!$F$8,Cases!$F$10))</f>
        <v>6</v>
      </c>
      <c r="X6" s="30" t="n">
        <f aca="false">IF(X5&lt;=12,Cases!$F$6,IF(X5&lt;=24,Cases!$F$8,Cases!$F$10))</f>
        <v>6</v>
      </c>
      <c r="Y6" s="30" t="n">
        <f aca="false">IF(Y5&lt;=12,Cases!$F$6,IF(Y5&lt;=24,Cases!$F$8,Cases!$F$10))</f>
        <v>6</v>
      </c>
      <c r="Z6" s="30" t="n">
        <f aca="false">IF(Z5&lt;=12,Cases!$F$6,IF(Z5&lt;=24,Cases!$F$8,Cases!$F$10))</f>
        <v>8</v>
      </c>
      <c r="AA6" s="30" t="n">
        <f aca="false">IF(AA5&lt;=12,Cases!$F$6,IF(AA5&lt;=24,Cases!$F$8,Cases!$F$10))</f>
        <v>8</v>
      </c>
      <c r="AB6" s="30" t="n">
        <f aca="false">IF(AB5&lt;=12,Cases!$F$6,IF(AB5&lt;=24,Cases!$F$8,Cases!$F$10))</f>
        <v>8</v>
      </c>
      <c r="AC6" s="30" t="n">
        <f aca="false">IF(AC5&lt;=12,Cases!$F$6,IF(AC5&lt;=24,Cases!$F$8,Cases!$F$10))</f>
        <v>8</v>
      </c>
      <c r="AD6" s="30" t="n">
        <f aca="false">IF(AD5&lt;=12,Cases!$F$6,IF(AD5&lt;=24,Cases!$F$8,Cases!$F$10))</f>
        <v>8</v>
      </c>
      <c r="AE6" s="30" t="n">
        <f aca="false">IF(AE5&lt;=12,Cases!$F$6,IF(AE5&lt;=24,Cases!$F$8,Cases!$F$10))</f>
        <v>8</v>
      </c>
      <c r="AF6" s="30" t="n">
        <f aca="false">IF(AF5&lt;=12,Cases!$F$6,IF(AF5&lt;=24,Cases!$F$8,Cases!$F$10))</f>
        <v>8</v>
      </c>
      <c r="AG6" s="30" t="n">
        <f aca="false">IF(AG5&lt;=12,Cases!$F$6,IF(AG5&lt;=24,Cases!$F$8,Cases!$F$10))</f>
        <v>8</v>
      </c>
      <c r="AH6" s="30" t="n">
        <f aca="false">IF(AH5&lt;=12,Cases!$F$6,IF(AH5&lt;=24,Cases!$F$8,Cases!$F$10))</f>
        <v>8</v>
      </c>
      <c r="AI6" s="30" t="n">
        <f aca="false">IF(AI5&lt;=12,Cases!$F$6,IF(AI5&lt;=24,Cases!$F$8,Cases!$F$10))</f>
        <v>8</v>
      </c>
      <c r="AJ6" s="30" t="n">
        <f aca="false">IF(AJ5&lt;=12,Cases!$F$6,IF(AJ5&lt;=24,Cases!$F$8,Cases!$F$10))</f>
        <v>8</v>
      </c>
      <c r="AK6" s="30" t="n">
        <f aca="false">IF(AK5&lt;=12,Cases!$F$6,IF(AK5&lt;=24,Cases!$F$8,Cases!$F$10))</f>
        <v>8</v>
      </c>
    </row>
    <row r="7" customFormat="false" ht="15" hidden="false" customHeight="true" outlineLevel="0" collapsed="false">
      <c r="A7" s="25" t="s">
        <v>240</v>
      </c>
      <c r="B7" s="30" t="n">
        <f aca="false">IF(B5&lt;=12,Cases!$F$7,IF(B5&lt;=24,Cases!$F$9,Cases!$F$11))</f>
        <v>2</v>
      </c>
      <c r="C7" s="30" t="n">
        <f aca="false">IF(C5&lt;=12,Cases!$F$7,IF(C5&lt;=24,Cases!$F$9,Cases!$F$11))</f>
        <v>2</v>
      </c>
      <c r="D7" s="30" t="n">
        <f aca="false">IF(D5&lt;=12,Cases!$F$7,IF(D5&lt;=24,Cases!$F$9,Cases!$F$11))</f>
        <v>2</v>
      </c>
      <c r="E7" s="30" t="n">
        <f aca="false">IF(E5&lt;=12,Cases!$F$7,IF(E5&lt;=24,Cases!$F$9,Cases!$F$11))</f>
        <v>2</v>
      </c>
      <c r="F7" s="30" t="n">
        <f aca="false">IF(F5&lt;=12,Cases!$F$7,IF(F5&lt;=24,Cases!$F$9,Cases!$F$11))</f>
        <v>2</v>
      </c>
      <c r="G7" s="30" t="n">
        <f aca="false">IF(G5&lt;=12,Cases!$F$7,IF(G5&lt;=24,Cases!$F$9,Cases!$F$11))</f>
        <v>2</v>
      </c>
      <c r="H7" s="30" t="n">
        <f aca="false">IF(H5&lt;=12,Cases!$F$7,IF(H5&lt;=24,Cases!$F$9,Cases!$F$11))</f>
        <v>2</v>
      </c>
      <c r="I7" s="30" t="n">
        <f aca="false">IF(I5&lt;=12,Cases!$F$7,IF(I5&lt;=24,Cases!$F$9,Cases!$F$11))</f>
        <v>2</v>
      </c>
      <c r="J7" s="30" t="n">
        <f aca="false">IF(J5&lt;=12,Cases!$F$7,IF(J5&lt;=24,Cases!$F$9,Cases!$F$11))</f>
        <v>2</v>
      </c>
      <c r="K7" s="30" t="n">
        <f aca="false">IF(K5&lt;=12,Cases!$F$7,IF(K5&lt;=24,Cases!$F$9,Cases!$F$11))</f>
        <v>2</v>
      </c>
      <c r="L7" s="30" t="n">
        <f aca="false">IF(L5&lt;=12,Cases!$F$7,IF(L5&lt;=24,Cases!$F$9,Cases!$F$11))</f>
        <v>2</v>
      </c>
      <c r="M7" s="30" t="n">
        <f aca="false">IF(M5&lt;=12,Cases!$F$7,IF(M5&lt;=24,Cases!$F$9,Cases!$F$11))</f>
        <v>2</v>
      </c>
      <c r="N7" s="30" t="n">
        <f aca="false">IF(N5&lt;=12,Cases!$F$7,IF(N5&lt;=24,Cases!$F$9,Cases!$F$11))</f>
        <v>4</v>
      </c>
      <c r="O7" s="30" t="n">
        <f aca="false">IF(O5&lt;=12,Cases!$F$7,IF(O5&lt;=24,Cases!$F$9,Cases!$F$11))</f>
        <v>4</v>
      </c>
      <c r="P7" s="30" t="n">
        <f aca="false">IF(P5&lt;=12,Cases!$F$7,IF(P5&lt;=24,Cases!$F$9,Cases!$F$11))</f>
        <v>4</v>
      </c>
      <c r="Q7" s="30" t="n">
        <f aca="false">IF(Q5&lt;=12,Cases!$F$7,IF(Q5&lt;=24,Cases!$F$9,Cases!$F$11))</f>
        <v>4</v>
      </c>
      <c r="R7" s="30" t="n">
        <f aca="false">IF(R5&lt;=12,Cases!$F$7,IF(R5&lt;=24,Cases!$F$9,Cases!$F$11))</f>
        <v>4</v>
      </c>
      <c r="S7" s="30" t="n">
        <f aca="false">IF(S5&lt;=12,Cases!$F$7,IF(S5&lt;=24,Cases!$F$9,Cases!$F$11))</f>
        <v>4</v>
      </c>
      <c r="T7" s="30" t="n">
        <f aca="false">IF(T5&lt;=12,Cases!$F$7,IF(T5&lt;=24,Cases!$F$9,Cases!$F$11))</f>
        <v>4</v>
      </c>
      <c r="U7" s="30" t="n">
        <f aca="false">IF(U5&lt;=12,Cases!$F$7,IF(U5&lt;=24,Cases!$F$9,Cases!$F$11))</f>
        <v>4</v>
      </c>
      <c r="V7" s="30" t="n">
        <f aca="false">IF(V5&lt;=12,Cases!$F$7,IF(V5&lt;=24,Cases!$F$9,Cases!$F$11))</f>
        <v>4</v>
      </c>
      <c r="W7" s="30" t="n">
        <f aca="false">IF(W5&lt;=12,Cases!$F$7,IF(W5&lt;=24,Cases!$F$9,Cases!$F$11))</f>
        <v>4</v>
      </c>
      <c r="X7" s="30" t="n">
        <f aca="false">IF(X5&lt;=12,Cases!$F$7,IF(X5&lt;=24,Cases!$F$9,Cases!$F$11))</f>
        <v>4</v>
      </c>
      <c r="Y7" s="30" t="n">
        <f aca="false">IF(Y5&lt;=12,Cases!$F$7,IF(Y5&lt;=24,Cases!$F$9,Cases!$F$11))</f>
        <v>4</v>
      </c>
      <c r="Z7" s="30" t="n">
        <f aca="false">IF(Z5&lt;=12,Cases!$F$7,IF(Z5&lt;=24,Cases!$F$9,Cases!$F$11))</f>
        <v>6</v>
      </c>
      <c r="AA7" s="30" t="n">
        <f aca="false">IF(AA5&lt;=12,Cases!$F$7,IF(AA5&lt;=24,Cases!$F$9,Cases!$F$11))</f>
        <v>6</v>
      </c>
      <c r="AB7" s="30" t="n">
        <f aca="false">IF(AB5&lt;=12,Cases!$F$7,IF(AB5&lt;=24,Cases!$F$9,Cases!$F$11))</f>
        <v>6</v>
      </c>
      <c r="AC7" s="30" t="n">
        <f aca="false">IF(AC5&lt;=12,Cases!$F$7,IF(AC5&lt;=24,Cases!$F$9,Cases!$F$11))</f>
        <v>6</v>
      </c>
      <c r="AD7" s="30" t="n">
        <f aca="false">IF(AD5&lt;=12,Cases!$F$7,IF(AD5&lt;=24,Cases!$F$9,Cases!$F$11))</f>
        <v>6</v>
      </c>
      <c r="AE7" s="30" t="n">
        <f aca="false">IF(AE5&lt;=12,Cases!$F$7,IF(AE5&lt;=24,Cases!$F$9,Cases!$F$11))</f>
        <v>6</v>
      </c>
      <c r="AF7" s="30" t="n">
        <f aca="false">IF(AF5&lt;=12,Cases!$F$7,IF(AF5&lt;=24,Cases!$F$9,Cases!$F$11))</f>
        <v>6</v>
      </c>
      <c r="AG7" s="30" t="n">
        <f aca="false">IF(AG5&lt;=12,Cases!$F$7,IF(AG5&lt;=24,Cases!$F$9,Cases!$F$11))</f>
        <v>6</v>
      </c>
      <c r="AH7" s="30" t="n">
        <f aca="false">IF(AH5&lt;=12,Cases!$F$7,IF(AH5&lt;=24,Cases!$F$9,Cases!$F$11))</f>
        <v>6</v>
      </c>
      <c r="AI7" s="30" t="n">
        <f aca="false">IF(AI5&lt;=12,Cases!$F$7,IF(AI5&lt;=24,Cases!$F$9,Cases!$F$11))</f>
        <v>6</v>
      </c>
      <c r="AJ7" s="30" t="n">
        <f aca="false">IF(AJ5&lt;=12,Cases!$F$7,IF(AJ5&lt;=24,Cases!$F$9,Cases!$F$11))</f>
        <v>6</v>
      </c>
      <c r="AK7" s="30" t="n">
        <f aca="false">IF(AK5&lt;=12,Cases!$F$7,IF(AK5&lt;=24,Cases!$F$9,Cases!$F$11))</f>
        <v>6</v>
      </c>
    </row>
    <row r="8" customFormat="false" ht="15" hidden="false" customHeight="true" outlineLevel="0" collapsed="false">
      <c r="A8" s="25" t="s">
        <v>241</v>
      </c>
      <c r="B8" s="30" t="n">
        <f aca="false">SUM(B6:B7)</f>
        <v>6</v>
      </c>
      <c r="C8" s="30" t="n">
        <f aca="false">SUM(C6:C7)</f>
        <v>6</v>
      </c>
      <c r="D8" s="30" t="n">
        <f aca="false">SUM(D6:D7)</f>
        <v>6</v>
      </c>
      <c r="E8" s="30" t="n">
        <f aca="false">SUM(E6:E7)</f>
        <v>6</v>
      </c>
      <c r="F8" s="30" t="n">
        <f aca="false">SUM(F6:F7)</f>
        <v>6</v>
      </c>
      <c r="G8" s="30" t="n">
        <f aca="false">SUM(G6:G7)</f>
        <v>6</v>
      </c>
      <c r="H8" s="30" t="n">
        <f aca="false">SUM(H6:H7)</f>
        <v>6</v>
      </c>
      <c r="I8" s="30" t="n">
        <f aca="false">SUM(I6:I7)</f>
        <v>6</v>
      </c>
      <c r="J8" s="30" t="n">
        <f aca="false">SUM(J6:J7)</f>
        <v>6</v>
      </c>
      <c r="K8" s="30" t="n">
        <f aca="false">SUM(K6:K7)</f>
        <v>6</v>
      </c>
      <c r="L8" s="30" t="n">
        <f aca="false">SUM(L6:L7)</f>
        <v>6</v>
      </c>
      <c r="M8" s="30" t="n">
        <f aca="false">SUM(M6:M7)</f>
        <v>6</v>
      </c>
      <c r="N8" s="30" t="n">
        <f aca="false">SUM(N6:N7)</f>
        <v>10</v>
      </c>
      <c r="O8" s="30" t="n">
        <f aca="false">SUM(O6:O7)</f>
        <v>10</v>
      </c>
      <c r="P8" s="30" t="n">
        <f aca="false">SUM(P6:P7)</f>
        <v>10</v>
      </c>
      <c r="Q8" s="30" t="n">
        <f aca="false">SUM(Q6:Q7)</f>
        <v>10</v>
      </c>
      <c r="R8" s="30" t="n">
        <f aca="false">SUM(R6:R7)</f>
        <v>10</v>
      </c>
      <c r="S8" s="30" t="n">
        <f aca="false">SUM(S6:S7)</f>
        <v>10</v>
      </c>
      <c r="T8" s="30" t="n">
        <f aca="false">SUM(T6:T7)</f>
        <v>10</v>
      </c>
      <c r="U8" s="30" t="n">
        <f aca="false">SUM(U6:U7)</f>
        <v>10</v>
      </c>
      <c r="V8" s="30" t="n">
        <f aca="false">SUM(V6:V7)</f>
        <v>10</v>
      </c>
      <c r="W8" s="30" t="n">
        <f aca="false">SUM(W6:W7)</f>
        <v>10</v>
      </c>
      <c r="X8" s="30" t="n">
        <f aca="false">SUM(X6:X7)</f>
        <v>10</v>
      </c>
      <c r="Y8" s="30" t="n">
        <f aca="false">SUM(Y6:Y7)</f>
        <v>10</v>
      </c>
      <c r="Z8" s="30" t="n">
        <f aca="false">SUM(Z6:Z7)</f>
        <v>14</v>
      </c>
      <c r="AA8" s="30" t="n">
        <f aca="false">SUM(AA6:AA7)</f>
        <v>14</v>
      </c>
      <c r="AB8" s="30" t="n">
        <f aca="false">SUM(AB6:AB7)</f>
        <v>14</v>
      </c>
      <c r="AC8" s="30" t="n">
        <f aca="false">SUM(AC6:AC7)</f>
        <v>14</v>
      </c>
      <c r="AD8" s="30" t="n">
        <f aca="false">SUM(AD6:AD7)</f>
        <v>14</v>
      </c>
      <c r="AE8" s="30" t="n">
        <f aca="false">SUM(AE6:AE7)</f>
        <v>14</v>
      </c>
      <c r="AF8" s="30" t="n">
        <f aca="false">SUM(AF6:AF7)</f>
        <v>14</v>
      </c>
      <c r="AG8" s="30" t="n">
        <f aca="false">SUM(AG6:AG7)</f>
        <v>14</v>
      </c>
      <c r="AH8" s="30" t="n">
        <f aca="false">SUM(AH6:AH7)</f>
        <v>14</v>
      </c>
      <c r="AI8" s="30" t="n">
        <f aca="false">SUM(AI6:AI7)</f>
        <v>14</v>
      </c>
      <c r="AJ8" s="30" t="n">
        <f aca="false">SUM(AJ6:AJ7)</f>
        <v>14</v>
      </c>
      <c r="AK8" s="30" t="n">
        <f aca="false">SUM(AK6:AK7)</f>
        <v>14</v>
      </c>
    </row>
    <row r="9" customFormat="false" ht="15" hidden="false" customHeight="true" outlineLevel="0" collapsed="false">
      <c r="A9" s="25" t="s">
        <v>242</v>
      </c>
      <c r="B9" s="32" t="n">
        <f aca="false">IF(B5&gt;Cases!$F$13,INDEX($B8:$AK8,1,MAX(1,B5-Cases!$F$13)),0)*Cases!$F$12</f>
        <v>0</v>
      </c>
      <c r="C9" s="32" t="n">
        <f aca="false">IF(C5&gt;Cases!$F$13,INDEX($B8:$AK8,1,MAX(1,C5-Cases!$F$13)),0)*Cases!$F$12</f>
        <v>1.5</v>
      </c>
      <c r="D9" s="32" t="n">
        <f aca="false">IF(D5&gt;Cases!$F$13,INDEX($B8:$AK8,1,MAX(1,D5-Cases!$F$13)),0)*Cases!$F$12</f>
        <v>1.5</v>
      </c>
      <c r="E9" s="32" t="n">
        <f aca="false">IF(E5&gt;Cases!$F$13,INDEX($B8:$AK8,1,MAX(1,E5-Cases!$F$13)),0)*Cases!$F$12</f>
        <v>1.5</v>
      </c>
      <c r="F9" s="32" t="n">
        <f aca="false">IF(F5&gt;Cases!$F$13,INDEX($B8:$AK8,1,MAX(1,F5-Cases!$F$13)),0)*Cases!$F$12</f>
        <v>1.5</v>
      </c>
      <c r="G9" s="32" t="n">
        <f aca="false">IF(G5&gt;Cases!$F$13,INDEX($B8:$AK8,1,MAX(1,G5-Cases!$F$13)),0)*Cases!$F$12</f>
        <v>1.5</v>
      </c>
      <c r="H9" s="32" t="n">
        <f aca="false">IF(H5&gt;Cases!$F$13,INDEX($B8:$AK8,1,MAX(1,H5-Cases!$F$13)),0)*Cases!$F$12</f>
        <v>1.5</v>
      </c>
      <c r="I9" s="32" t="n">
        <f aca="false">IF(I5&gt;Cases!$F$13,INDEX($B8:$AK8,1,MAX(1,I5-Cases!$F$13)),0)*Cases!$F$12</f>
        <v>1.5</v>
      </c>
      <c r="J9" s="32" t="n">
        <f aca="false">IF(J5&gt;Cases!$F$13,INDEX($B8:$AK8,1,MAX(1,J5-Cases!$F$13)),0)*Cases!$F$12</f>
        <v>1.5</v>
      </c>
      <c r="K9" s="32" t="n">
        <f aca="false">IF(K5&gt;Cases!$F$13,INDEX($B8:$AK8,1,MAX(1,K5-Cases!$F$13)),0)*Cases!$F$12</f>
        <v>1.5</v>
      </c>
      <c r="L9" s="32" t="n">
        <f aca="false">IF(L5&gt;Cases!$F$13,INDEX($B8:$AK8,1,MAX(1,L5-Cases!$F$13)),0)*Cases!$F$12</f>
        <v>1.5</v>
      </c>
      <c r="M9" s="32" t="n">
        <f aca="false">IF(M5&gt;Cases!$F$13,INDEX($B8:$AK8,1,MAX(1,M5-Cases!$F$13)),0)*Cases!$F$12</f>
        <v>1.5</v>
      </c>
      <c r="N9" s="32" t="n">
        <f aca="false">IF(N5&gt;Cases!$F$13,INDEX($B8:$AK8,1,MAX(1,N5-Cases!$F$13)),0)*Cases!$F$12</f>
        <v>1.5</v>
      </c>
      <c r="O9" s="32" t="n">
        <f aca="false">IF(O5&gt;Cases!$F$13,INDEX($B8:$AK8,1,MAX(1,O5-Cases!$F$13)),0)*Cases!$F$12</f>
        <v>2.5</v>
      </c>
      <c r="P9" s="32" t="n">
        <f aca="false">IF(P5&gt;Cases!$F$13,INDEX($B8:$AK8,1,MAX(1,P5-Cases!$F$13)),0)*Cases!$F$12</f>
        <v>2.5</v>
      </c>
      <c r="Q9" s="32" t="n">
        <f aca="false">IF(Q5&gt;Cases!$F$13,INDEX($B8:$AK8,1,MAX(1,Q5-Cases!$F$13)),0)*Cases!$F$12</f>
        <v>2.5</v>
      </c>
      <c r="R9" s="32" t="n">
        <f aca="false">IF(R5&gt;Cases!$F$13,INDEX($B8:$AK8,1,MAX(1,R5-Cases!$F$13)),0)*Cases!$F$12</f>
        <v>2.5</v>
      </c>
      <c r="S9" s="32" t="n">
        <f aca="false">IF(S5&gt;Cases!$F$13,INDEX($B8:$AK8,1,MAX(1,S5-Cases!$F$13)),0)*Cases!$F$12</f>
        <v>2.5</v>
      </c>
      <c r="T9" s="32" t="n">
        <f aca="false">IF(T5&gt;Cases!$F$13,INDEX($B8:$AK8,1,MAX(1,T5-Cases!$F$13)),0)*Cases!$F$12</f>
        <v>2.5</v>
      </c>
      <c r="U9" s="32" t="n">
        <f aca="false">IF(U5&gt;Cases!$F$13,INDEX($B8:$AK8,1,MAX(1,U5-Cases!$F$13)),0)*Cases!$F$12</f>
        <v>2.5</v>
      </c>
      <c r="V9" s="32" t="n">
        <f aca="false">IF(V5&gt;Cases!$F$13,INDEX($B8:$AK8,1,MAX(1,V5-Cases!$F$13)),0)*Cases!$F$12</f>
        <v>2.5</v>
      </c>
      <c r="W9" s="32" t="n">
        <f aca="false">IF(W5&gt;Cases!$F$13,INDEX($B8:$AK8,1,MAX(1,W5-Cases!$F$13)),0)*Cases!$F$12</f>
        <v>2.5</v>
      </c>
      <c r="X9" s="32" t="n">
        <f aca="false">IF(X5&gt;Cases!$F$13,INDEX($B8:$AK8,1,MAX(1,X5-Cases!$F$13)),0)*Cases!$F$12</f>
        <v>2.5</v>
      </c>
      <c r="Y9" s="32" t="n">
        <f aca="false">IF(Y5&gt;Cases!$F$13,INDEX($B8:$AK8,1,MAX(1,Y5-Cases!$F$13)),0)*Cases!$F$12</f>
        <v>2.5</v>
      </c>
      <c r="Z9" s="32" t="n">
        <f aca="false">IF(Z5&gt;Cases!$F$13,INDEX($B8:$AK8,1,MAX(1,Z5-Cases!$F$13)),0)*Cases!$F$12</f>
        <v>2.5</v>
      </c>
      <c r="AA9" s="32" t="n">
        <f aca="false">IF(AA5&gt;Cases!$F$13,INDEX($B8:$AK8,1,MAX(1,AA5-Cases!$F$13)),0)*Cases!$F$12</f>
        <v>3.5</v>
      </c>
      <c r="AB9" s="32" t="n">
        <f aca="false">IF(AB5&gt;Cases!$F$13,INDEX($B8:$AK8,1,MAX(1,AB5-Cases!$F$13)),0)*Cases!$F$12</f>
        <v>3.5</v>
      </c>
      <c r="AC9" s="32" t="n">
        <f aca="false">IF(AC5&gt;Cases!$F$13,INDEX($B8:$AK8,1,MAX(1,AC5-Cases!$F$13)),0)*Cases!$F$12</f>
        <v>3.5</v>
      </c>
      <c r="AD9" s="32" t="n">
        <f aca="false">IF(AD5&gt;Cases!$F$13,INDEX($B8:$AK8,1,MAX(1,AD5-Cases!$F$13)),0)*Cases!$F$12</f>
        <v>3.5</v>
      </c>
      <c r="AE9" s="32" t="n">
        <f aca="false">IF(AE5&gt;Cases!$F$13,INDEX($B8:$AK8,1,MAX(1,AE5-Cases!$F$13)),0)*Cases!$F$12</f>
        <v>3.5</v>
      </c>
      <c r="AF9" s="32" t="n">
        <f aca="false">IF(AF5&gt;Cases!$F$13,INDEX($B8:$AK8,1,MAX(1,AF5-Cases!$F$13)),0)*Cases!$F$12</f>
        <v>3.5</v>
      </c>
      <c r="AG9" s="32" t="n">
        <f aca="false">IF(AG5&gt;Cases!$F$13,INDEX($B8:$AK8,1,MAX(1,AG5-Cases!$F$13)),0)*Cases!$F$12</f>
        <v>3.5</v>
      </c>
      <c r="AH9" s="32" t="n">
        <f aca="false">IF(AH5&gt;Cases!$F$13,INDEX($B8:$AK8,1,MAX(1,AH5-Cases!$F$13)),0)*Cases!$F$12</f>
        <v>3.5</v>
      </c>
      <c r="AI9" s="32" t="n">
        <f aca="false">IF(AI5&gt;Cases!$F$13,INDEX($B8:$AK8,1,MAX(1,AI5-Cases!$F$13)),0)*Cases!$F$12</f>
        <v>3.5</v>
      </c>
      <c r="AJ9" s="32" t="n">
        <f aca="false">IF(AJ5&gt;Cases!$F$13,INDEX($B8:$AK8,1,MAX(1,AJ5-Cases!$F$13)),0)*Cases!$F$12</f>
        <v>3.5</v>
      </c>
      <c r="AK9" s="32" t="n">
        <f aca="false">IF(AK5&gt;Cases!$F$13,INDEX($B8:$AK8,1,MAX(1,AK5-Cases!$F$13)),0)*Cases!$F$12</f>
        <v>3.5</v>
      </c>
    </row>
    <row r="10" customFormat="false" ht="15" hidden="false" customHeight="true" outlineLevel="0" collapsed="false">
      <c r="A10" s="25" t="s">
        <v>243</v>
      </c>
      <c r="B10" s="32" t="n">
        <f aca="false">0+B9</f>
        <v>0</v>
      </c>
      <c r="C10" s="32" t="n">
        <f aca="false">B10+C9</f>
        <v>1.5</v>
      </c>
      <c r="D10" s="32" t="n">
        <f aca="false">C10+D9</f>
        <v>3</v>
      </c>
      <c r="E10" s="32" t="n">
        <f aca="false">D10+E9</f>
        <v>4.5</v>
      </c>
      <c r="F10" s="32" t="n">
        <f aca="false">E10+F9</f>
        <v>6</v>
      </c>
      <c r="G10" s="32" t="n">
        <f aca="false">F10+G9</f>
        <v>7.5</v>
      </c>
      <c r="H10" s="32" t="n">
        <f aca="false">G10+H9</f>
        <v>9</v>
      </c>
      <c r="I10" s="32" t="n">
        <f aca="false">H10+I9</f>
        <v>10.5</v>
      </c>
      <c r="J10" s="32" t="n">
        <f aca="false">I10+J9</f>
        <v>12</v>
      </c>
      <c r="K10" s="32" t="n">
        <f aca="false">J10+K9</f>
        <v>13.5</v>
      </c>
      <c r="L10" s="32" t="n">
        <f aca="false">K10+L9</f>
        <v>15</v>
      </c>
      <c r="M10" s="32" t="n">
        <f aca="false">L10+M9</f>
        <v>16.5</v>
      </c>
      <c r="N10" s="32" t="n">
        <f aca="false">M10+N9</f>
        <v>18</v>
      </c>
      <c r="O10" s="32" t="n">
        <f aca="false">N10+O9</f>
        <v>20.5</v>
      </c>
      <c r="P10" s="32" t="n">
        <f aca="false">O10+P9</f>
        <v>23</v>
      </c>
      <c r="Q10" s="32" t="n">
        <f aca="false">P10+Q9</f>
        <v>25.5</v>
      </c>
      <c r="R10" s="32" t="n">
        <f aca="false">Q10+R9</f>
        <v>28</v>
      </c>
      <c r="S10" s="32" t="n">
        <f aca="false">R10+S9</f>
        <v>30.5</v>
      </c>
      <c r="T10" s="32" t="n">
        <f aca="false">S10+T9</f>
        <v>33</v>
      </c>
      <c r="U10" s="32" t="n">
        <f aca="false">T10+U9</f>
        <v>35.5</v>
      </c>
      <c r="V10" s="32" t="n">
        <f aca="false">U10+V9</f>
        <v>38</v>
      </c>
      <c r="W10" s="32" t="n">
        <f aca="false">V10+W9</f>
        <v>40.5</v>
      </c>
      <c r="X10" s="32" t="n">
        <f aca="false">W10+X9</f>
        <v>43</v>
      </c>
      <c r="Y10" s="32" t="n">
        <f aca="false">X10+Y9</f>
        <v>45.5</v>
      </c>
      <c r="Z10" s="32" t="n">
        <f aca="false">Y10+Z9</f>
        <v>48</v>
      </c>
      <c r="AA10" s="32" t="n">
        <f aca="false">Z10+AA9</f>
        <v>51.5</v>
      </c>
      <c r="AB10" s="32" t="n">
        <f aca="false">AA10+AB9</f>
        <v>55</v>
      </c>
      <c r="AC10" s="32" t="n">
        <f aca="false">AB10+AC9</f>
        <v>58.5</v>
      </c>
      <c r="AD10" s="32" t="n">
        <f aca="false">AC10+AD9</f>
        <v>62</v>
      </c>
      <c r="AE10" s="32" t="n">
        <f aca="false">AD10+AE9</f>
        <v>65.5</v>
      </c>
      <c r="AF10" s="32" t="n">
        <f aca="false">AE10+AF9</f>
        <v>69</v>
      </c>
      <c r="AG10" s="32" t="n">
        <f aca="false">AF10+AG9</f>
        <v>72.5</v>
      </c>
      <c r="AH10" s="32" t="n">
        <f aca="false">AG10+AH9</f>
        <v>76</v>
      </c>
      <c r="AI10" s="32" t="n">
        <f aca="false">AH10+AI9</f>
        <v>79.5</v>
      </c>
      <c r="AJ10" s="32" t="n">
        <f aca="false">AI10+AJ9</f>
        <v>83</v>
      </c>
      <c r="AK10" s="32" t="n">
        <f aca="false">AJ10+AK9</f>
        <v>86.5</v>
      </c>
    </row>
    <row r="11" customFormat="false" ht="15" hidden="false" customHeight="true" outlineLevel="0" collapsed="false">
      <c r="A11" s="25" t="s">
        <v>244</v>
      </c>
      <c r="B11" s="30" t="n">
        <f aca="false">INT(B10+0.00000001)-INT(0+0.00000001)</f>
        <v>0</v>
      </c>
      <c r="C11" s="30" t="n">
        <f aca="false">INT(C10+0.00000001)-INT(B10+0.00000001)</f>
        <v>1</v>
      </c>
      <c r="D11" s="30" t="n">
        <f aca="false">INT(D10+0.00000001)-INT(C10+0.00000001)</f>
        <v>2</v>
      </c>
      <c r="E11" s="30" t="n">
        <f aca="false">INT(E10+0.00000001)-INT(D10+0.00000001)</f>
        <v>1</v>
      </c>
      <c r="F11" s="30" t="n">
        <f aca="false">INT(F10+0.00000001)-INT(E10+0.00000001)</f>
        <v>2</v>
      </c>
      <c r="G11" s="30" t="n">
        <f aca="false">INT(G10+0.00000001)-INT(F10+0.00000001)</f>
        <v>1</v>
      </c>
      <c r="H11" s="30" t="n">
        <f aca="false">INT(H10+0.00000001)-INT(G10+0.00000001)</f>
        <v>2</v>
      </c>
      <c r="I11" s="30" t="n">
        <f aca="false">INT(I10+0.00000001)-INT(H10+0.00000001)</f>
        <v>1</v>
      </c>
      <c r="J11" s="30" t="n">
        <f aca="false">INT(J10+0.00000001)-INT(I10+0.00000001)</f>
        <v>2</v>
      </c>
      <c r="K11" s="30" t="n">
        <f aca="false">INT(K10+0.00000001)-INT(J10+0.00000001)</f>
        <v>1</v>
      </c>
      <c r="L11" s="30" t="n">
        <f aca="false">INT(L10+0.00000001)-INT(K10+0.00000001)</f>
        <v>2</v>
      </c>
      <c r="M11" s="30" t="n">
        <f aca="false">INT(M10+0.00000001)-INT(L10+0.00000001)</f>
        <v>1</v>
      </c>
      <c r="N11" s="30" t="n">
        <f aca="false">INT(N10+0.00000001)-INT(M10+0.00000001)</f>
        <v>2</v>
      </c>
      <c r="O11" s="30" t="n">
        <f aca="false">INT(O10+0.00000001)-INT(N10+0.00000001)</f>
        <v>2</v>
      </c>
      <c r="P11" s="30" t="n">
        <f aca="false">INT(P10+0.00000001)-INT(O10+0.00000001)</f>
        <v>3</v>
      </c>
      <c r="Q11" s="30" t="n">
        <f aca="false">INT(Q10+0.00000001)-INT(P10+0.00000001)</f>
        <v>2</v>
      </c>
      <c r="R11" s="30" t="n">
        <f aca="false">INT(R10+0.00000001)-INT(Q10+0.00000001)</f>
        <v>3</v>
      </c>
      <c r="S11" s="30" t="n">
        <f aca="false">INT(S10+0.00000001)-INT(R10+0.00000001)</f>
        <v>2</v>
      </c>
      <c r="T11" s="30" t="n">
        <f aca="false">INT(T10+0.00000001)-INT(S10+0.00000001)</f>
        <v>3</v>
      </c>
      <c r="U11" s="30" t="n">
        <f aca="false">INT(U10+0.00000001)-INT(T10+0.00000001)</f>
        <v>2</v>
      </c>
      <c r="V11" s="30" t="n">
        <f aca="false">INT(V10+0.00000001)-INT(U10+0.00000001)</f>
        <v>3</v>
      </c>
      <c r="W11" s="30" t="n">
        <f aca="false">INT(W10+0.00000001)-INT(V10+0.00000001)</f>
        <v>2</v>
      </c>
      <c r="X11" s="30" t="n">
        <f aca="false">INT(X10+0.00000001)-INT(W10+0.00000001)</f>
        <v>3</v>
      </c>
      <c r="Y11" s="30" t="n">
        <f aca="false">INT(Y10+0.00000001)-INT(X10+0.00000001)</f>
        <v>2</v>
      </c>
      <c r="Z11" s="30" t="n">
        <f aca="false">INT(Z10+0.00000001)-INT(Y10+0.00000001)</f>
        <v>3</v>
      </c>
      <c r="AA11" s="30" t="n">
        <f aca="false">INT(AA10+0.00000001)-INT(Z10+0.00000001)</f>
        <v>3</v>
      </c>
      <c r="AB11" s="30" t="n">
        <f aca="false">INT(AB10+0.00000001)-INT(AA10+0.00000001)</f>
        <v>4</v>
      </c>
      <c r="AC11" s="30" t="n">
        <f aca="false">INT(AC10+0.00000001)-INT(AB10+0.00000001)</f>
        <v>3</v>
      </c>
      <c r="AD11" s="30" t="n">
        <f aca="false">INT(AD10+0.00000001)-INT(AC10+0.00000001)</f>
        <v>4</v>
      </c>
      <c r="AE11" s="30" t="n">
        <f aca="false">INT(AE10+0.00000001)-INT(AD10+0.00000001)</f>
        <v>3</v>
      </c>
      <c r="AF11" s="30" t="n">
        <f aca="false">INT(AF10+0.00000001)-INT(AE10+0.00000001)</f>
        <v>4</v>
      </c>
      <c r="AG11" s="30" t="n">
        <f aca="false">INT(AG10+0.00000001)-INT(AF10+0.00000001)</f>
        <v>3</v>
      </c>
      <c r="AH11" s="30" t="n">
        <f aca="false">INT(AH10+0.00000001)-INT(AG10+0.00000001)</f>
        <v>4</v>
      </c>
      <c r="AI11" s="30" t="n">
        <f aca="false">INT(AI10+0.00000001)-INT(AH10+0.00000001)</f>
        <v>3</v>
      </c>
      <c r="AJ11" s="30" t="n">
        <f aca="false">INT(AJ10+0.00000001)-INT(AI10+0.00000001)</f>
        <v>4</v>
      </c>
      <c r="AK11" s="30" t="n">
        <f aca="false">INT(AK10+0.00000001)-INT(AJ10+0.00000001)</f>
        <v>3</v>
      </c>
    </row>
    <row r="12" customFormat="false" ht="15" hidden="false" customHeight="true" outlineLevel="0" collapsed="false">
      <c r="A12" s="25" t="s">
        <v>245</v>
      </c>
      <c r="B12" s="30" t="n">
        <f aca="false">0</f>
        <v>0</v>
      </c>
      <c r="C12" s="30" t="n">
        <f aca="false">B35</f>
        <v>0</v>
      </c>
      <c r="D12" s="30" t="n">
        <f aca="false">C35</f>
        <v>0</v>
      </c>
      <c r="E12" s="30" t="n">
        <f aca="false">D35</f>
        <v>0</v>
      </c>
      <c r="F12" s="30" t="n">
        <f aca="false">E35</f>
        <v>0</v>
      </c>
      <c r="G12" s="30" t="n">
        <f aca="false">F35</f>
        <v>0</v>
      </c>
      <c r="H12" s="30" t="n">
        <f aca="false">G35</f>
        <v>0</v>
      </c>
      <c r="I12" s="30" t="n">
        <f aca="false">H35</f>
        <v>0</v>
      </c>
      <c r="J12" s="30" t="n">
        <f aca="false">I35</f>
        <v>0</v>
      </c>
      <c r="K12" s="30" t="n">
        <f aca="false">J35</f>
        <v>0</v>
      </c>
      <c r="L12" s="30" t="n">
        <f aca="false">K35</f>
        <v>0</v>
      </c>
      <c r="M12" s="30" t="n">
        <f aca="false">L35</f>
        <v>0</v>
      </c>
      <c r="N12" s="30" t="n">
        <f aca="false">M35</f>
        <v>0</v>
      </c>
      <c r="O12" s="30" t="n">
        <f aca="false">N35</f>
        <v>0</v>
      </c>
      <c r="P12" s="30" t="n">
        <f aca="false">O35</f>
        <v>0</v>
      </c>
      <c r="Q12" s="30" t="n">
        <f aca="false">P35</f>
        <v>0</v>
      </c>
      <c r="R12" s="30" t="n">
        <f aca="false">Q35</f>
        <v>0</v>
      </c>
      <c r="S12" s="30" t="n">
        <f aca="false">R35</f>
        <v>0</v>
      </c>
      <c r="T12" s="30" t="n">
        <f aca="false">S35</f>
        <v>0</v>
      </c>
      <c r="U12" s="30" t="n">
        <f aca="false">T35</f>
        <v>0</v>
      </c>
      <c r="V12" s="30" t="n">
        <f aca="false">U35</f>
        <v>0</v>
      </c>
      <c r="W12" s="30" t="n">
        <f aca="false">V35</f>
        <v>0</v>
      </c>
      <c r="X12" s="30" t="n">
        <f aca="false">W35</f>
        <v>0</v>
      </c>
      <c r="Y12" s="30" t="n">
        <f aca="false">X35</f>
        <v>0</v>
      </c>
      <c r="Z12" s="30" t="n">
        <f aca="false">Y35</f>
        <v>0</v>
      </c>
      <c r="AA12" s="30" t="n">
        <f aca="false">Z35</f>
        <v>0</v>
      </c>
      <c r="AB12" s="30" t="n">
        <f aca="false">AA35</f>
        <v>0</v>
      </c>
      <c r="AC12" s="30" t="n">
        <f aca="false">AB35</f>
        <v>0</v>
      </c>
      <c r="AD12" s="30" t="n">
        <f aca="false">AC35</f>
        <v>0</v>
      </c>
      <c r="AE12" s="30" t="n">
        <f aca="false">AD35</f>
        <v>0</v>
      </c>
      <c r="AF12" s="30" t="n">
        <f aca="false">AE35</f>
        <v>0</v>
      </c>
      <c r="AG12" s="30" t="n">
        <f aca="false">AF35</f>
        <v>1</v>
      </c>
      <c r="AH12" s="30" t="n">
        <f aca="false">AG35</f>
        <v>1</v>
      </c>
      <c r="AI12" s="30" t="n">
        <f aca="false">AH35</f>
        <v>3</v>
      </c>
      <c r="AJ12" s="30" t="n">
        <f aca="false">AI35</f>
        <v>4</v>
      </c>
      <c r="AK12" s="30" t="n">
        <f aca="false">AJ35</f>
        <v>6</v>
      </c>
    </row>
    <row r="13" customFormat="false" ht="15" hidden="false" customHeight="true" outlineLevel="0" collapsed="false">
      <c r="A13" s="25" t="s">
        <v>246</v>
      </c>
      <c r="B13" s="32" t="n">
        <f aca="false">0</f>
        <v>0</v>
      </c>
      <c r="C13" s="32" t="n">
        <f aca="false">B17</f>
        <v>0</v>
      </c>
      <c r="D13" s="32" t="n">
        <f aca="false">C17</f>
        <v>0</v>
      </c>
      <c r="E13" s="32" t="n">
        <f aca="false">D17</f>
        <v>1</v>
      </c>
      <c r="F13" s="32" t="n">
        <f aca="false">E17</f>
        <v>2.99</v>
      </c>
      <c r="G13" s="32" t="n">
        <f aca="false">F17</f>
        <v>3.9601</v>
      </c>
      <c r="H13" s="32" t="n">
        <f aca="false">G17</f>
        <v>5.920499</v>
      </c>
      <c r="I13" s="32" t="n">
        <f aca="false">H17</f>
        <v>6.86129401</v>
      </c>
      <c r="J13" s="32" t="n">
        <f aca="false">I17</f>
        <v>8.7926810699</v>
      </c>
      <c r="K13" s="32" t="n">
        <f aca="false">J17</f>
        <v>9.704754259201</v>
      </c>
      <c r="L13" s="32" t="n">
        <f aca="false">K17</f>
        <v>11.607706716609</v>
      </c>
      <c r="M13" s="32" t="n">
        <f aca="false">L17</f>
        <v>12.4916296494429</v>
      </c>
      <c r="N13" s="32" t="n">
        <f aca="false">M17</f>
        <v>14.3667133529485</v>
      </c>
      <c r="O13" s="32" t="n">
        <f aca="false">N17</f>
        <v>15.223046219419</v>
      </c>
      <c r="P13" s="32" t="n">
        <f aca="false">O17</f>
        <v>17.0708157572248</v>
      </c>
      <c r="Q13" s="32" t="n">
        <f aca="false">P17</f>
        <v>18.9001075996525</v>
      </c>
      <c r="R13" s="32" t="n">
        <f aca="false">Q17</f>
        <v>21.711106523656</v>
      </c>
      <c r="S13" s="32" t="n">
        <f aca="false">R17</f>
        <v>23.4939954584195</v>
      </c>
      <c r="T13" s="32" t="n">
        <f aca="false">S17</f>
        <v>26.2590555038353</v>
      </c>
      <c r="U13" s="32" t="n">
        <f aca="false">T17</f>
        <v>27.9964649487969</v>
      </c>
      <c r="V13" s="32" t="n">
        <f aca="false">U17</f>
        <v>30.7165002993089</v>
      </c>
      <c r="W13" s="32" t="n">
        <f aca="false">V17</f>
        <v>32.4093352963159</v>
      </c>
      <c r="X13" s="32" t="n">
        <f aca="false">W17</f>
        <v>35.0852419433527</v>
      </c>
      <c r="Y13" s="32" t="n">
        <f aca="false">X17</f>
        <v>36.7343895239192</v>
      </c>
      <c r="Z13" s="32" t="n">
        <f aca="false">Y17</f>
        <v>39.36704562868</v>
      </c>
      <c r="AA13" s="32" t="n">
        <f aca="false">Z17</f>
        <v>40.9733751723932</v>
      </c>
      <c r="AB13" s="32" t="n">
        <f aca="false">AA17</f>
        <v>43.5636414206692</v>
      </c>
      <c r="AC13" s="32" t="n">
        <f aca="false">AB17</f>
        <v>46.1280050064626</v>
      </c>
      <c r="AD13" s="32" t="n">
        <f aca="false">AC17</f>
        <v>49.6667249563979</v>
      </c>
      <c r="AE13" s="32" t="n">
        <f aca="false">AD17</f>
        <v>52.170057706834</v>
      </c>
      <c r="AF13" s="32" t="n">
        <f aca="false">AE17</f>
        <v>55.6483571297656</v>
      </c>
      <c r="AG13" s="32" t="n">
        <f aca="false">AF17</f>
        <v>58.091873558468</v>
      </c>
      <c r="AH13" s="32" t="n">
        <f aca="false">AG17</f>
        <v>60.5109548228833</v>
      </c>
      <c r="AI13" s="32" t="n">
        <f aca="false">AH17</f>
        <v>62.9058452746544</v>
      </c>
      <c r="AJ13" s="32" t="n">
        <f aca="false">AI17</f>
        <v>64.2767868219079</v>
      </c>
      <c r="AK13" s="32" t="n">
        <f aca="false">AJ17</f>
        <v>65.6340189536888</v>
      </c>
    </row>
    <row r="14" customFormat="false" ht="15" hidden="false" customHeight="true" outlineLevel="0" collapsed="false">
      <c r="A14" s="25" t="s">
        <v>247</v>
      </c>
      <c r="B14" s="32" t="n">
        <f aca="false">B13*Cases!$F$15+IF(B5=Cases!$F$32,B13*(1-Cases!$F$15)*Cases!$F$33,0)</f>
        <v>0</v>
      </c>
      <c r="C14" s="32" t="n">
        <f aca="false">C13*Cases!$F$15+IF(C5=Cases!$F$32,C13*(1-Cases!$F$15)*Cases!$F$33,0)</f>
        <v>0</v>
      </c>
      <c r="D14" s="32" t="n">
        <f aca="false">D13*Cases!$F$15+IF(D5=Cases!$F$32,D13*(1-Cases!$F$15)*Cases!$F$33,0)</f>
        <v>0</v>
      </c>
      <c r="E14" s="32" t="n">
        <f aca="false">E13*Cases!$F$15+IF(E5=Cases!$F$32,E13*(1-Cases!$F$15)*Cases!$F$33,0)</f>
        <v>0.01</v>
      </c>
      <c r="F14" s="32" t="n">
        <f aca="false">F13*Cases!$F$15+IF(F5=Cases!$F$32,F13*(1-Cases!$F$15)*Cases!$F$33,0)</f>
        <v>0.0299</v>
      </c>
      <c r="G14" s="32" t="n">
        <f aca="false">G13*Cases!$F$15+IF(G5=Cases!$F$32,G13*(1-Cases!$F$15)*Cases!$F$33,0)</f>
        <v>0.039601</v>
      </c>
      <c r="H14" s="32" t="n">
        <f aca="false">H13*Cases!$F$15+IF(H5=Cases!$F$32,H13*(1-Cases!$F$15)*Cases!$F$33,0)</f>
        <v>0.05920499</v>
      </c>
      <c r="I14" s="32" t="n">
        <f aca="false">I13*Cases!$F$15+IF(I5=Cases!$F$32,I13*(1-Cases!$F$15)*Cases!$F$33,0)</f>
        <v>0.0686129401</v>
      </c>
      <c r="J14" s="32" t="n">
        <f aca="false">J13*Cases!$F$15+IF(J5=Cases!$F$32,J13*(1-Cases!$F$15)*Cases!$F$33,0)</f>
        <v>0.087926810699</v>
      </c>
      <c r="K14" s="32" t="n">
        <f aca="false">K13*Cases!$F$15+IF(K5=Cases!$F$32,K13*(1-Cases!$F$15)*Cases!$F$33,0)</f>
        <v>0.09704754259201</v>
      </c>
      <c r="L14" s="32" t="n">
        <f aca="false">L13*Cases!$F$15+IF(L5=Cases!$F$32,L13*(1-Cases!$F$15)*Cases!$F$33,0)</f>
        <v>0.11607706716609</v>
      </c>
      <c r="M14" s="32" t="n">
        <f aca="false">M13*Cases!$F$15+IF(M5=Cases!$F$32,M13*(1-Cases!$F$15)*Cases!$F$33,0)</f>
        <v>0.124916296494429</v>
      </c>
      <c r="N14" s="32" t="n">
        <f aca="false">N13*Cases!$F$15+IF(N5=Cases!$F$32,N13*(1-Cases!$F$15)*Cases!$F$33,0)</f>
        <v>0.143667133529485</v>
      </c>
      <c r="O14" s="32" t="n">
        <f aca="false">O13*Cases!$F$15+IF(O5=Cases!$F$32,O13*(1-Cases!$F$15)*Cases!$F$33,0)</f>
        <v>0.15223046219419</v>
      </c>
      <c r="P14" s="32" t="n">
        <f aca="false">P13*Cases!$F$15+IF(P5=Cases!$F$32,P13*(1-Cases!$F$15)*Cases!$F$33,0)</f>
        <v>0.170708157572248</v>
      </c>
      <c r="Q14" s="32" t="n">
        <f aca="false">Q13*Cases!$F$15+IF(Q5=Cases!$F$32,Q13*(1-Cases!$F$15)*Cases!$F$33,0)</f>
        <v>0.189001075996525</v>
      </c>
      <c r="R14" s="32" t="n">
        <f aca="false">R13*Cases!$F$15+IF(R5=Cases!$F$32,R13*(1-Cases!$F$15)*Cases!$F$33,0)</f>
        <v>0.21711106523656</v>
      </c>
      <c r="S14" s="32" t="n">
        <f aca="false">S13*Cases!$F$15+IF(S5=Cases!$F$32,S13*(1-Cases!$F$15)*Cases!$F$33,0)</f>
        <v>0.234939954584195</v>
      </c>
      <c r="T14" s="32" t="n">
        <f aca="false">T13*Cases!$F$15+IF(T5=Cases!$F$32,T13*(1-Cases!$F$15)*Cases!$F$33,0)</f>
        <v>0.262590555038353</v>
      </c>
      <c r="U14" s="32" t="n">
        <f aca="false">U13*Cases!$F$15+IF(U5=Cases!$F$32,U13*(1-Cases!$F$15)*Cases!$F$33,0)</f>
        <v>0.279964649487969</v>
      </c>
      <c r="V14" s="32" t="n">
        <f aca="false">V13*Cases!$F$15+IF(V5=Cases!$F$32,V13*(1-Cases!$F$15)*Cases!$F$33,0)</f>
        <v>0.307165002993089</v>
      </c>
      <c r="W14" s="32" t="n">
        <f aca="false">W13*Cases!$F$15+IF(W5=Cases!$F$32,W13*(1-Cases!$F$15)*Cases!$F$33,0)</f>
        <v>0.324093352963159</v>
      </c>
      <c r="X14" s="32" t="n">
        <f aca="false">X13*Cases!$F$15+IF(X5=Cases!$F$32,X13*(1-Cases!$F$15)*Cases!$F$33,0)</f>
        <v>0.350852419433527</v>
      </c>
      <c r="Y14" s="32" t="n">
        <f aca="false">Y13*Cases!$F$15+IF(Y5=Cases!$F$32,Y13*(1-Cases!$F$15)*Cases!$F$33,0)</f>
        <v>0.367343895239192</v>
      </c>
      <c r="Z14" s="32" t="n">
        <f aca="false">Z13*Cases!$F$15+IF(Z5=Cases!$F$32,Z13*(1-Cases!$F$15)*Cases!$F$33,0)</f>
        <v>0.3936704562868</v>
      </c>
      <c r="AA14" s="32" t="n">
        <f aca="false">AA13*Cases!$F$15+IF(AA5=Cases!$F$32,AA13*(1-Cases!$F$15)*Cases!$F$33,0)</f>
        <v>0.409733751723932</v>
      </c>
      <c r="AB14" s="32" t="n">
        <f aca="false">AB13*Cases!$F$15+IF(AB5=Cases!$F$32,AB13*(1-Cases!$F$15)*Cases!$F$33,0)</f>
        <v>0.435636414206692</v>
      </c>
      <c r="AC14" s="32" t="n">
        <f aca="false">AC13*Cases!$F$15+IF(AC5=Cases!$F$32,AC13*(1-Cases!$F$15)*Cases!$F$33,0)</f>
        <v>0.461280050064626</v>
      </c>
      <c r="AD14" s="32" t="n">
        <f aca="false">AD13*Cases!$F$15+IF(AD5=Cases!$F$32,AD13*(1-Cases!$F$15)*Cases!$F$33,0)</f>
        <v>0.496667249563979</v>
      </c>
      <c r="AE14" s="32" t="n">
        <f aca="false">AE13*Cases!$F$15+IF(AE5=Cases!$F$32,AE13*(1-Cases!$F$15)*Cases!$F$33,0)</f>
        <v>0.52170057706834</v>
      </c>
      <c r="AF14" s="32" t="n">
        <f aca="false">AF13*Cases!$F$15+IF(AF5=Cases!$F$32,AF13*(1-Cases!$F$15)*Cases!$F$33,0)</f>
        <v>0.556483571297656</v>
      </c>
      <c r="AG14" s="32" t="n">
        <f aca="false">AG13*Cases!$F$15+IF(AG5=Cases!$F$32,AG13*(1-Cases!$F$15)*Cases!$F$33,0)</f>
        <v>0.58091873558468</v>
      </c>
      <c r="AH14" s="32" t="n">
        <f aca="false">AH13*Cases!$F$15+IF(AH5=Cases!$F$32,AH13*(1-Cases!$F$15)*Cases!$F$33,0)</f>
        <v>0.605109548228833</v>
      </c>
      <c r="AI14" s="32" t="n">
        <f aca="false">AI13*Cases!$F$15+IF(AI5=Cases!$F$32,AI13*(1-Cases!$F$15)*Cases!$F$33,0)</f>
        <v>0.629058452746545</v>
      </c>
      <c r="AJ14" s="32" t="n">
        <f aca="false">AJ13*Cases!$F$15+IF(AJ5=Cases!$F$32,AJ13*(1-Cases!$F$15)*Cases!$F$33,0)</f>
        <v>0.642767868219079</v>
      </c>
      <c r="AK14" s="32" t="n">
        <f aca="false">AK13*Cases!$F$15+IF(AK5=Cases!$F$32,AK13*(1-Cases!$F$15)*Cases!$F$33,0)</f>
        <v>0.656340189536888</v>
      </c>
    </row>
    <row r="15" customFormat="false" ht="15" hidden="false" customHeight="true" outlineLevel="0" collapsed="false">
      <c r="A15" s="25" t="s">
        <v>248</v>
      </c>
      <c r="B15" s="30" t="n">
        <f aca="false">IF(B5&gt;Cases!$F$14,INDEX($B30:$AK30,1,MAX(1,B5-Cases!$F$14)),0)</f>
        <v>0</v>
      </c>
      <c r="C15" s="30" t="n">
        <f aca="false">IF(C5&gt;Cases!$F$14,INDEX($B30:$AK30,1,MAX(1,C5-Cases!$F$14)),0)</f>
        <v>0</v>
      </c>
      <c r="D15" s="30" t="n">
        <f aca="false">IF(D5&gt;Cases!$F$14,INDEX($B30:$AK30,1,MAX(1,D5-Cases!$F$14)),0)</f>
        <v>1</v>
      </c>
      <c r="E15" s="30" t="n">
        <f aca="false">IF(E5&gt;Cases!$F$14,INDEX($B30:$AK30,1,MAX(1,E5-Cases!$F$14)),0)</f>
        <v>2</v>
      </c>
      <c r="F15" s="30" t="n">
        <f aca="false">IF(F5&gt;Cases!$F$14,INDEX($B30:$AK30,1,MAX(1,F5-Cases!$F$14)),0)</f>
        <v>1</v>
      </c>
      <c r="G15" s="30" t="n">
        <f aca="false">IF(G5&gt;Cases!$F$14,INDEX($B30:$AK30,1,MAX(1,G5-Cases!$F$14)),0)</f>
        <v>2</v>
      </c>
      <c r="H15" s="30" t="n">
        <f aca="false">IF(H5&gt;Cases!$F$14,INDEX($B30:$AK30,1,MAX(1,H5-Cases!$F$14)),0)</f>
        <v>1</v>
      </c>
      <c r="I15" s="30" t="n">
        <f aca="false">IF(I5&gt;Cases!$F$14,INDEX($B30:$AK30,1,MAX(1,I5-Cases!$F$14)),0)</f>
        <v>2</v>
      </c>
      <c r="J15" s="30" t="n">
        <f aca="false">IF(J5&gt;Cases!$F$14,INDEX($B30:$AK30,1,MAX(1,J5-Cases!$F$14)),0)</f>
        <v>1</v>
      </c>
      <c r="K15" s="30" t="n">
        <f aca="false">IF(K5&gt;Cases!$F$14,INDEX($B30:$AK30,1,MAX(1,K5-Cases!$F$14)),0)</f>
        <v>2</v>
      </c>
      <c r="L15" s="30" t="n">
        <f aca="false">IF(L5&gt;Cases!$F$14,INDEX($B30:$AK30,1,MAX(1,L5-Cases!$F$14)),0)</f>
        <v>1</v>
      </c>
      <c r="M15" s="30" t="n">
        <f aca="false">IF(M5&gt;Cases!$F$14,INDEX($B30:$AK30,1,MAX(1,M5-Cases!$F$14)),0)</f>
        <v>2</v>
      </c>
      <c r="N15" s="30" t="n">
        <f aca="false">IF(N5&gt;Cases!$F$14,INDEX($B30:$AK30,1,MAX(1,N5-Cases!$F$14)),0)</f>
        <v>1</v>
      </c>
      <c r="O15" s="30" t="n">
        <f aca="false">IF(O5&gt;Cases!$F$14,INDEX($B30:$AK30,1,MAX(1,O5-Cases!$F$14)),0)</f>
        <v>2</v>
      </c>
      <c r="P15" s="30" t="n">
        <f aca="false">IF(P5&gt;Cases!$F$14,INDEX($B30:$AK30,1,MAX(1,P5-Cases!$F$14)),0)</f>
        <v>2</v>
      </c>
      <c r="Q15" s="30" t="n">
        <f aca="false">IF(Q5&gt;Cases!$F$14,INDEX($B30:$AK30,1,MAX(1,Q5-Cases!$F$14)),0)</f>
        <v>3</v>
      </c>
      <c r="R15" s="30" t="n">
        <f aca="false">IF(R5&gt;Cases!$F$14,INDEX($B30:$AK30,1,MAX(1,R5-Cases!$F$14)),0)</f>
        <v>2</v>
      </c>
      <c r="S15" s="30" t="n">
        <f aca="false">IF(S5&gt;Cases!$F$14,INDEX($B30:$AK30,1,MAX(1,S5-Cases!$F$14)),0)</f>
        <v>3</v>
      </c>
      <c r="T15" s="30" t="n">
        <f aca="false">IF(T5&gt;Cases!$F$14,INDEX($B30:$AK30,1,MAX(1,T5-Cases!$F$14)),0)</f>
        <v>2</v>
      </c>
      <c r="U15" s="30" t="n">
        <f aca="false">IF(U5&gt;Cases!$F$14,INDEX($B30:$AK30,1,MAX(1,U5-Cases!$F$14)),0)</f>
        <v>3</v>
      </c>
      <c r="V15" s="30" t="n">
        <f aca="false">IF(V5&gt;Cases!$F$14,INDEX($B30:$AK30,1,MAX(1,V5-Cases!$F$14)),0)</f>
        <v>2</v>
      </c>
      <c r="W15" s="30" t="n">
        <f aca="false">IF(W5&gt;Cases!$F$14,INDEX($B30:$AK30,1,MAX(1,W5-Cases!$F$14)),0)</f>
        <v>3</v>
      </c>
      <c r="X15" s="30" t="n">
        <f aca="false">IF(X5&gt;Cases!$F$14,INDEX($B30:$AK30,1,MAX(1,X5-Cases!$F$14)),0)</f>
        <v>2</v>
      </c>
      <c r="Y15" s="30" t="n">
        <f aca="false">IF(Y5&gt;Cases!$F$14,INDEX($B30:$AK30,1,MAX(1,Y5-Cases!$F$14)),0)</f>
        <v>3</v>
      </c>
      <c r="Z15" s="30" t="n">
        <f aca="false">IF(Z5&gt;Cases!$F$14,INDEX($B30:$AK30,1,MAX(1,Z5-Cases!$F$14)),0)</f>
        <v>2</v>
      </c>
      <c r="AA15" s="30" t="n">
        <f aca="false">IF(AA5&gt;Cases!$F$14,INDEX($B30:$AK30,1,MAX(1,AA5-Cases!$F$14)),0)</f>
        <v>3</v>
      </c>
      <c r="AB15" s="30" t="n">
        <f aca="false">IF(AB5&gt;Cases!$F$14,INDEX($B30:$AK30,1,MAX(1,AB5-Cases!$F$14)),0)</f>
        <v>3</v>
      </c>
      <c r="AC15" s="30" t="n">
        <f aca="false">IF(AC5&gt;Cases!$F$14,INDEX($B30:$AK30,1,MAX(1,AC5-Cases!$F$14)),0)</f>
        <v>4</v>
      </c>
      <c r="AD15" s="30" t="n">
        <f aca="false">IF(AD5&gt;Cases!$F$14,INDEX($B30:$AK30,1,MAX(1,AD5-Cases!$F$14)),0)</f>
        <v>3</v>
      </c>
      <c r="AE15" s="30" t="n">
        <f aca="false">IF(AE5&gt;Cases!$F$14,INDEX($B30:$AK30,1,MAX(1,AE5-Cases!$F$14)),0)</f>
        <v>4</v>
      </c>
      <c r="AF15" s="30" t="n">
        <f aca="false">IF(AF5&gt;Cases!$F$14,INDEX($B30:$AK30,1,MAX(1,AF5-Cases!$F$14)),0)</f>
        <v>3</v>
      </c>
      <c r="AG15" s="30" t="n">
        <f aca="false">IF(AG5&gt;Cases!$F$14,INDEX($B30:$AK30,1,MAX(1,AG5-Cases!$F$14)),0)</f>
        <v>3</v>
      </c>
      <c r="AH15" s="30" t="n">
        <f aca="false">IF(AH5&gt;Cases!$F$14,INDEX($B30:$AK30,1,MAX(1,AH5-Cases!$F$14)),0)</f>
        <v>3</v>
      </c>
      <c r="AI15" s="30" t="n">
        <f aca="false">IF(AI5&gt;Cases!$F$14,INDEX($B30:$AK30,1,MAX(1,AI5-Cases!$F$14)),0)</f>
        <v>2</v>
      </c>
      <c r="AJ15" s="30" t="n">
        <f aca="false">IF(AJ5&gt;Cases!$F$14,INDEX($B30:$AK30,1,MAX(1,AJ5-Cases!$F$14)),0)</f>
        <v>2</v>
      </c>
      <c r="AK15" s="30" t="n">
        <f aca="false">IF(AK5&gt;Cases!$F$14,INDEX($B30:$AK30,1,MAX(1,AK5-Cases!$F$14)),0)</f>
        <v>2</v>
      </c>
    </row>
    <row r="16" customFormat="false" ht="15" hidden="false" customHeight="true" outlineLevel="0" collapsed="false">
      <c r="A16" s="25" t="s">
        <v>249</v>
      </c>
      <c r="B16" s="32" t="n">
        <f aca="false">B13-B14</f>
        <v>0</v>
      </c>
      <c r="C16" s="32" t="n">
        <f aca="false">C13-C14</f>
        <v>0</v>
      </c>
      <c r="D16" s="32" t="n">
        <f aca="false">D13-D14</f>
        <v>0</v>
      </c>
      <c r="E16" s="32" t="n">
        <f aca="false">E13-E14</f>
        <v>0.99</v>
      </c>
      <c r="F16" s="32" t="n">
        <f aca="false">F13-F14</f>
        <v>2.9601</v>
      </c>
      <c r="G16" s="32" t="n">
        <f aca="false">G13-G14</f>
        <v>3.920499</v>
      </c>
      <c r="H16" s="32" t="n">
        <f aca="false">H13-H14</f>
        <v>5.86129401</v>
      </c>
      <c r="I16" s="32" t="n">
        <f aca="false">I13-I14</f>
        <v>6.7926810699</v>
      </c>
      <c r="J16" s="32" t="n">
        <f aca="false">J13-J14</f>
        <v>8.704754259201</v>
      </c>
      <c r="K16" s="32" t="n">
        <f aca="false">K13-K14</f>
        <v>9.60770671660899</v>
      </c>
      <c r="L16" s="32" t="n">
        <f aca="false">L13-L14</f>
        <v>11.4916296494429</v>
      </c>
      <c r="M16" s="32" t="n">
        <f aca="false">M13-M14</f>
        <v>12.3667133529485</v>
      </c>
      <c r="N16" s="32" t="n">
        <f aca="false">N13-N14</f>
        <v>14.223046219419</v>
      </c>
      <c r="O16" s="32" t="n">
        <f aca="false">O13-O14</f>
        <v>15.0708157572248</v>
      </c>
      <c r="P16" s="32" t="n">
        <f aca="false">P13-P14</f>
        <v>16.9001075996525</v>
      </c>
      <c r="Q16" s="32" t="n">
        <f aca="false">Q13-Q14</f>
        <v>18.711106523656</v>
      </c>
      <c r="R16" s="32" t="n">
        <f aca="false">R13-R14</f>
        <v>21.4939954584195</v>
      </c>
      <c r="S16" s="32" t="n">
        <f aca="false">S13-S14</f>
        <v>23.2590555038353</v>
      </c>
      <c r="T16" s="32" t="n">
        <f aca="false">T13-T14</f>
        <v>25.9964649487969</v>
      </c>
      <c r="U16" s="32" t="n">
        <f aca="false">U13-U14</f>
        <v>27.7165002993089</v>
      </c>
      <c r="V16" s="32" t="n">
        <f aca="false">V13-V14</f>
        <v>30.4093352963159</v>
      </c>
      <c r="W16" s="32" t="n">
        <f aca="false">W13-W14</f>
        <v>32.0852419433527</v>
      </c>
      <c r="X16" s="32" t="n">
        <f aca="false">X13-X14</f>
        <v>34.7343895239192</v>
      </c>
      <c r="Y16" s="32" t="n">
        <f aca="false">Y13-Y14</f>
        <v>36.36704562868</v>
      </c>
      <c r="Z16" s="32" t="n">
        <f aca="false">Z13-Z14</f>
        <v>38.9733751723932</v>
      </c>
      <c r="AA16" s="32" t="n">
        <f aca="false">AA13-AA14</f>
        <v>40.5636414206692</v>
      </c>
      <c r="AB16" s="32" t="n">
        <f aca="false">AB13-AB14</f>
        <v>43.1280050064626</v>
      </c>
      <c r="AC16" s="32" t="n">
        <f aca="false">AC13-AC14</f>
        <v>45.6667249563979</v>
      </c>
      <c r="AD16" s="32" t="n">
        <f aca="false">AD13-AD14</f>
        <v>49.170057706834</v>
      </c>
      <c r="AE16" s="32" t="n">
        <f aca="false">AE13-AE14</f>
        <v>51.6483571297656</v>
      </c>
      <c r="AF16" s="32" t="n">
        <f aca="false">AF13-AF14</f>
        <v>55.091873558468</v>
      </c>
      <c r="AG16" s="32" t="n">
        <f aca="false">AG13-AG14</f>
        <v>57.5109548228833</v>
      </c>
      <c r="AH16" s="32" t="n">
        <f aca="false">AH13-AH14</f>
        <v>59.9058452746544</v>
      </c>
      <c r="AI16" s="32" t="n">
        <f aca="false">AI13-AI14</f>
        <v>62.2767868219079</v>
      </c>
      <c r="AJ16" s="32" t="n">
        <f aca="false">AJ13-AJ14</f>
        <v>63.6340189536888</v>
      </c>
      <c r="AK16" s="32" t="n">
        <f aca="false">AK13-AK14</f>
        <v>64.9776787641519</v>
      </c>
    </row>
    <row r="17" customFormat="false" ht="15" hidden="false" customHeight="true" outlineLevel="0" collapsed="false">
      <c r="A17" s="25" t="s">
        <v>250</v>
      </c>
      <c r="B17" s="32" t="n">
        <f aca="false">B16+B15</f>
        <v>0</v>
      </c>
      <c r="C17" s="32" t="n">
        <f aca="false">C16+C15</f>
        <v>0</v>
      </c>
      <c r="D17" s="32" t="n">
        <f aca="false">D16+D15</f>
        <v>1</v>
      </c>
      <c r="E17" s="32" t="n">
        <f aca="false">E16+E15</f>
        <v>2.99</v>
      </c>
      <c r="F17" s="32" t="n">
        <f aca="false">F16+F15</f>
        <v>3.9601</v>
      </c>
      <c r="G17" s="32" t="n">
        <f aca="false">G16+G15</f>
        <v>5.920499</v>
      </c>
      <c r="H17" s="32" t="n">
        <f aca="false">H16+H15</f>
        <v>6.86129401</v>
      </c>
      <c r="I17" s="32" t="n">
        <f aca="false">I16+I15</f>
        <v>8.7926810699</v>
      </c>
      <c r="J17" s="32" t="n">
        <f aca="false">J16+J15</f>
        <v>9.704754259201</v>
      </c>
      <c r="K17" s="32" t="n">
        <f aca="false">K16+K15</f>
        <v>11.607706716609</v>
      </c>
      <c r="L17" s="32" t="n">
        <f aca="false">L16+L15</f>
        <v>12.4916296494429</v>
      </c>
      <c r="M17" s="32" t="n">
        <f aca="false">M16+M15</f>
        <v>14.3667133529485</v>
      </c>
      <c r="N17" s="32" t="n">
        <f aca="false">N16+N15</f>
        <v>15.223046219419</v>
      </c>
      <c r="O17" s="32" t="n">
        <f aca="false">O16+O15</f>
        <v>17.0708157572248</v>
      </c>
      <c r="P17" s="32" t="n">
        <f aca="false">P16+P15</f>
        <v>18.9001075996525</v>
      </c>
      <c r="Q17" s="32" t="n">
        <f aca="false">Q16+Q15</f>
        <v>21.711106523656</v>
      </c>
      <c r="R17" s="32" t="n">
        <f aca="false">R16+R15</f>
        <v>23.4939954584195</v>
      </c>
      <c r="S17" s="32" t="n">
        <f aca="false">S16+S15</f>
        <v>26.2590555038353</v>
      </c>
      <c r="T17" s="32" t="n">
        <f aca="false">T16+T15</f>
        <v>27.9964649487969</v>
      </c>
      <c r="U17" s="32" t="n">
        <f aca="false">U16+U15</f>
        <v>30.7165002993089</v>
      </c>
      <c r="V17" s="32" t="n">
        <f aca="false">V16+V15</f>
        <v>32.4093352963159</v>
      </c>
      <c r="W17" s="32" t="n">
        <f aca="false">W16+W15</f>
        <v>35.0852419433527</v>
      </c>
      <c r="X17" s="32" t="n">
        <f aca="false">X16+X15</f>
        <v>36.7343895239192</v>
      </c>
      <c r="Y17" s="32" t="n">
        <f aca="false">Y16+Y15</f>
        <v>39.36704562868</v>
      </c>
      <c r="Z17" s="32" t="n">
        <f aca="false">Z16+Z15</f>
        <v>40.9733751723932</v>
      </c>
      <c r="AA17" s="32" t="n">
        <f aca="false">AA16+AA15</f>
        <v>43.5636414206692</v>
      </c>
      <c r="AB17" s="32" t="n">
        <f aca="false">AB16+AB15</f>
        <v>46.1280050064626</v>
      </c>
      <c r="AC17" s="32" t="n">
        <f aca="false">AC16+AC15</f>
        <v>49.6667249563979</v>
      </c>
      <c r="AD17" s="32" t="n">
        <f aca="false">AD16+AD15</f>
        <v>52.170057706834</v>
      </c>
      <c r="AE17" s="32" t="n">
        <f aca="false">AE16+AE15</f>
        <v>55.6483571297656</v>
      </c>
      <c r="AF17" s="32" t="n">
        <f aca="false">AF16+AF15</f>
        <v>58.091873558468</v>
      </c>
      <c r="AG17" s="32" t="n">
        <f aca="false">AG16+AG15</f>
        <v>60.5109548228833</v>
      </c>
      <c r="AH17" s="32" t="n">
        <f aca="false">AH16+AH15</f>
        <v>62.9058452746544</v>
      </c>
      <c r="AI17" s="32" t="n">
        <f aca="false">AI16+AI15</f>
        <v>64.2767868219079</v>
      </c>
      <c r="AJ17" s="32" t="n">
        <f aca="false">AJ16+AJ15</f>
        <v>65.6340189536888</v>
      </c>
      <c r="AK17" s="32" t="n">
        <f aca="false">AK16+AK15</f>
        <v>66.9776787641519</v>
      </c>
    </row>
    <row r="18" customFormat="false" ht="15" hidden="false" customHeight="true" outlineLevel="0" collapsed="false">
      <c r="A18" s="25" t="s">
        <v>251</v>
      </c>
      <c r="B18" s="32" t="n">
        <f aca="false">B16+B15*Inputs!$B$26</f>
        <v>0</v>
      </c>
      <c r="C18" s="32" t="n">
        <f aca="false">C16+C15*Inputs!$B$26</f>
        <v>0</v>
      </c>
      <c r="D18" s="32" t="n">
        <f aca="false">D16+D15*Inputs!$B$26</f>
        <v>0.5</v>
      </c>
      <c r="E18" s="32" t="n">
        <f aca="false">E16+E15*Inputs!$B$26</f>
        <v>1.99</v>
      </c>
      <c r="F18" s="32" t="n">
        <f aca="false">F16+F15*Inputs!$B$26</f>
        <v>3.4601</v>
      </c>
      <c r="G18" s="32" t="n">
        <f aca="false">G16+G15*Inputs!$B$26</f>
        <v>4.920499</v>
      </c>
      <c r="H18" s="32" t="n">
        <f aca="false">H16+H15*Inputs!$B$26</f>
        <v>6.36129401</v>
      </c>
      <c r="I18" s="32" t="n">
        <f aca="false">I16+I15*Inputs!$B$26</f>
        <v>7.7926810699</v>
      </c>
      <c r="J18" s="32" t="n">
        <f aca="false">J16+J15*Inputs!$B$26</f>
        <v>9.204754259201</v>
      </c>
      <c r="K18" s="32" t="n">
        <f aca="false">K16+K15*Inputs!$B$26</f>
        <v>10.607706716609</v>
      </c>
      <c r="L18" s="32" t="n">
        <f aca="false">L16+L15*Inputs!$B$26</f>
        <v>11.9916296494429</v>
      </c>
      <c r="M18" s="32" t="n">
        <f aca="false">M16+M15*Inputs!$B$26</f>
        <v>13.3667133529485</v>
      </c>
      <c r="N18" s="32" t="n">
        <f aca="false">N16+N15*Inputs!$B$26</f>
        <v>14.723046219419</v>
      </c>
      <c r="O18" s="32" t="n">
        <f aca="false">O16+O15*Inputs!$B$26</f>
        <v>16.0708157572248</v>
      </c>
      <c r="P18" s="32" t="n">
        <f aca="false">P16+P15*Inputs!$B$26</f>
        <v>17.9001075996525</v>
      </c>
      <c r="Q18" s="32" t="n">
        <f aca="false">Q16+Q15*Inputs!$B$26</f>
        <v>20.211106523656</v>
      </c>
      <c r="R18" s="32" t="n">
        <f aca="false">R16+R15*Inputs!$B$26</f>
        <v>22.4939954584195</v>
      </c>
      <c r="S18" s="32" t="n">
        <f aca="false">S16+S15*Inputs!$B$26</f>
        <v>24.7590555038353</v>
      </c>
      <c r="T18" s="32" t="n">
        <f aca="false">T16+T15*Inputs!$B$26</f>
        <v>26.9964649487969</v>
      </c>
      <c r="U18" s="32" t="n">
        <f aca="false">U16+U15*Inputs!$B$26</f>
        <v>29.2165002993089</v>
      </c>
      <c r="V18" s="32" t="n">
        <f aca="false">V16+V15*Inputs!$B$26</f>
        <v>31.4093352963159</v>
      </c>
      <c r="W18" s="32" t="n">
        <f aca="false">W16+W15*Inputs!$B$26</f>
        <v>33.5852419433527</v>
      </c>
      <c r="X18" s="32" t="n">
        <f aca="false">X16+X15*Inputs!$B$26</f>
        <v>35.7343895239192</v>
      </c>
      <c r="Y18" s="32" t="n">
        <f aca="false">Y16+Y15*Inputs!$B$26</f>
        <v>37.86704562868</v>
      </c>
      <c r="Z18" s="32" t="n">
        <f aca="false">Z16+Z15*Inputs!$B$26</f>
        <v>39.9733751723932</v>
      </c>
      <c r="AA18" s="32" t="n">
        <f aca="false">AA16+AA15*Inputs!$B$26</f>
        <v>42.0636414206692</v>
      </c>
      <c r="AB18" s="32" t="n">
        <f aca="false">AB16+AB15*Inputs!$B$26</f>
        <v>44.6280050064626</v>
      </c>
      <c r="AC18" s="32" t="n">
        <f aca="false">AC16+AC15*Inputs!$B$26</f>
        <v>47.6667249563979</v>
      </c>
      <c r="AD18" s="32" t="n">
        <f aca="false">AD16+AD15*Inputs!$B$26</f>
        <v>50.670057706834</v>
      </c>
      <c r="AE18" s="32" t="n">
        <f aca="false">AE16+AE15*Inputs!$B$26</f>
        <v>53.6483571297656</v>
      </c>
      <c r="AF18" s="32" t="n">
        <f aca="false">AF16+AF15*Inputs!$B$26</f>
        <v>56.591873558468</v>
      </c>
      <c r="AG18" s="32" t="n">
        <f aca="false">AG16+AG15*Inputs!$B$26</f>
        <v>59.0109548228833</v>
      </c>
      <c r="AH18" s="32" t="n">
        <f aca="false">AH16+AH15*Inputs!$B$26</f>
        <v>61.4058452746544</v>
      </c>
      <c r="AI18" s="32" t="n">
        <f aca="false">AI16+AI15*Inputs!$B$26</f>
        <v>63.2767868219079</v>
      </c>
      <c r="AJ18" s="32" t="n">
        <f aca="false">AJ16+AJ15*Inputs!$B$26</f>
        <v>64.6340189536888</v>
      </c>
      <c r="AK18" s="32" t="n">
        <f aca="false">AK16+AK15*Inputs!$B$26</f>
        <v>65.9776787641519</v>
      </c>
    </row>
    <row r="19" customFormat="false" ht="15" hidden="false" customHeight="true" outlineLevel="0" collapsed="false">
      <c r="A19" s="25" t="s">
        <v>252</v>
      </c>
      <c r="B19" s="32" t="n">
        <f aca="false">B17</f>
        <v>0</v>
      </c>
      <c r="C19" s="32" t="n">
        <f aca="false">C17</f>
        <v>0</v>
      </c>
      <c r="D19" s="32" t="n">
        <f aca="false">D17</f>
        <v>1</v>
      </c>
      <c r="E19" s="32" t="n">
        <f aca="false">E17</f>
        <v>2.99</v>
      </c>
      <c r="F19" s="32" t="n">
        <f aca="false">F17</f>
        <v>3.9601</v>
      </c>
      <c r="G19" s="32" t="n">
        <f aca="false">G17</f>
        <v>5.920499</v>
      </c>
      <c r="H19" s="32" t="n">
        <f aca="false">H17</f>
        <v>6.86129401</v>
      </c>
      <c r="I19" s="32" t="n">
        <f aca="false">I17</f>
        <v>8.7926810699</v>
      </c>
      <c r="J19" s="32" t="n">
        <f aca="false">J17</f>
        <v>9.704754259201</v>
      </c>
      <c r="K19" s="32" t="n">
        <f aca="false">K17</f>
        <v>11.607706716609</v>
      </c>
      <c r="L19" s="32" t="n">
        <f aca="false">L17</f>
        <v>12.4916296494429</v>
      </c>
      <c r="M19" s="32" t="n">
        <f aca="false">M17</f>
        <v>14.3667133529485</v>
      </c>
      <c r="N19" s="32" t="n">
        <f aca="false">N17</f>
        <v>15.223046219419</v>
      </c>
      <c r="O19" s="32" t="n">
        <f aca="false">O17</f>
        <v>17.0708157572248</v>
      </c>
      <c r="P19" s="32" t="n">
        <f aca="false">P17</f>
        <v>18.9001075996525</v>
      </c>
      <c r="Q19" s="32" t="n">
        <f aca="false">Q17</f>
        <v>21.711106523656</v>
      </c>
      <c r="R19" s="32" t="n">
        <f aca="false">R17</f>
        <v>23.4939954584195</v>
      </c>
      <c r="S19" s="32" t="n">
        <f aca="false">S17</f>
        <v>26.2590555038353</v>
      </c>
      <c r="T19" s="32" t="n">
        <f aca="false">T17</f>
        <v>27.9964649487969</v>
      </c>
      <c r="U19" s="32" t="n">
        <f aca="false">U17</f>
        <v>30.7165002993089</v>
      </c>
      <c r="V19" s="32" t="n">
        <f aca="false">V17</f>
        <v>32.4093352963159</v>
      </c>
      <c r="W19" s="32" t="n">
        <f aca="false">W17</f>
        <v>35.0852419433527</v>
      </c>
      <c r="X19" s="32" t="n">
        <f aca="false">X17</f>
        <v>36.7343895239192</v>
      </c>
      <c r="Y19" s="32" t="n">
        <f aca="false">Y17</f>
        <v>39.36704562868</v>
      </c>
      <c r="Z19" s="32" t="n">
        <f aca="false">Z17</f>
        <v>40.9733751723932</v>
      </c>
      <c r="AA19" s="32" t="n">
        <f aca="false">AA17</f>
        <v>43.5636414206692</v>
      </c>
      <c r="AB19" s="32" t="n">
        <f aca="false">AB17</f>
        <v>46.1280050064626</v>
      </c>
      <c r="AC19" s="32" t="n">
        <f aca="false">AC17</f>
        <v>49.6667249563979</v>
      </c>
      <c r="AD19" s="32" t="n">
        <f aca="false">AD17</f>
        <v>52.170057706834</v>
      </c>
      <c r="AE19" s="32" t="n">
        <f aca="false">AE17</f>
        <v>55.6483571297656</v>
      </c>
      <c r="AF19" s="32" t="n">
        <f aca="false">AF17</f>
        <v>58.091873558468</v>
      </c>
      <c r="AG19" s="32" t="n">
        <f aca="false">AG17</f>
        <v>60.5109548228833</v>
      </c>
      <c r="AH19" s="32" t="n">
        <f aca="false">AH17</f>
        <v>62.9058452746544</v>
      </c>
      <c r="AI19" s="32" t="n">
        <f aca="false">AI17</f>
        <v>64.2767868219079</v>
      </c>
      <c r="AJ19" s="32" t="n">
        <f aca="false">AJ17</f>
        <v>65.6340189536888</v>
      </c>
      <c r="AK19" s="32" t="n">
        <f aca="false">AK17</f>
        <v>66.9776787641519</v>
      </c>
    </row>
    <row r="20" customFormat="false" ht="15" hidden="false" customHeight="true" outlineLevel="0" collapsed="false">
      <c r="A20" s="25" t="s">
        <v>253</v>
      </c>
      <c r="B20" s="32" t="n">
        <f aca="false">B19*(Cases!$F$18+2*Cases!$F$19+Cases!$F$20)</f>
        <v>0</v>
      </c>
      <c r="C20" s="32" t="n">
        <f aca="false">C19*(Cases!$F$18+2*Cases!$F$19+Cases!$F$20)</f>
        <v>0</v>
      </c>
      <c r="D20" s="32" t="n">
        <f aca="false">D19*(Cases!$F$18+2*Cases!$F$19+Cases!$F$20)</f>
        <v>1.2</v>
      </c>
      <c r="E20" s="32" t="n">
        <f aca="false">E19*(Cases!$F$18+2*Cases!$F$19+Cases!$F$20)</f>
        <v>3.588</v>
      </c>
      <c r="F20" s="32" t="n">
        <f aca="false">F19*(Cases!$F$18+2*Cases!$F$19+Cases!$F$20)</f>
        <v>4.75212</v>
      </c>
      <c r="G20" s="32" t="n">
        <f aca="false">G19*(Cases!$F$18+2*Cases!$F$19+Cases!$F$20)</f>
        <v>7.1045988</v>
      </c>
      <c r="H20" s="32" t="n">
        <f aca="false">H19*(Cases!$F$18+2*Cases!$F$19+Cases!$F$20)</f>
        <v>8.233552812</v>
      </c>
      <c r="I20" s="32" t="n">
        <f aca="false">I19*(Cases!$F$18+2*Cases!$F$19+Cases!$F$20)</f>
        <v>10.55121728388</v>
      </c>
      <c r="J20" s="32" t="n">
        <f aca="false">J19*(Cases!$F$18+2*Cases!$F$19+Cases!$F$20)</f>
        <v>11.6457051110412</v>
      </c>
      <c r="K20" s="32" t="n">
        <f aca="false">K19*(Cases!$F$18+2*Cases!$F$19+Cases!$F$20)</f>
        <v>13.9292480599308</v>
      </c>
      <c r="L20" s="32" t="n">
        <f aca="false">L19*(Cases!$F$18+2*Cases!$F$19+Cases!$F$20)</f>
        <v>14.9899555793315</v>
      </c>
      <c r="M20" s="32" t="n">
        <f aca="false">M19*(Cases!$F$18+2*Cases!$F$19+Cases!$F$20)</f>
        <v>17.2400560235382</v>
      </c>
      <c r="N20" s="32" t="n">
        <f aca="false">N19*(Cases!$F$18+2*Cases!$F$19+Cases!$F$20)</f>
        <v>18.2676554633028</v>
      </c>
      <c r="O20" s="32" t="n">
        <f aca="false">O19*(Cases!$F$18+2*Cases!$F$19+Cases!$F$20)</f>
        <v>20.4849789086698</v>
      </c>
      <c r="P20" s="32" t="n">
        <f aca="false">P19*(Cases!$F$18+2*Cases!$F$19+Cases!$F$20)</f>
        <v>22.6801291195831</v>
      </c>
      <c r="Q20" s="32" t="n">
        <f aca="false">Q19*(Cases!$F$18+2*Cases!$F$19+Cases!$F$20)</f>
        <v>26.0533278283872</v>
      </c>
      <c r="R20" s="32" t="n">
        <f aca="false">R19*(Cases!$F$18+2*Cases!$F$19+Cases!$F$20)</f>
        <v>28.1927945501034</v>
      </c>
      <c r="S20" s="32" t="n">
        <f aca="false">S19*(Cases!$F$18+2*Cases!$F$19+Cases!$F$20)</f>
        <v>31.5108666046023</v>
      </c>
      <c r="T20" s="32" t="n">
        <f aca="false">T19*(Cases!$F$18+2*Cases!$F$19+Cases!$F$20)</f>
        <v>33.5957579385563</v>
      </c>
      <c r="U20" s="32" t="n">
        <f aca="false">U19*(Cases!$F$18+2*Cases!$F$19+Cases!$F$20)</f>
        <v>36.8598003591707</v>
      </c>
      <c r="V20" s="32" t="n">
        <f aca="false">V19*(Cases!$F$18+2*Cases!$F$19+Cases!$F$20)</f>
        <v>38.891202355579</v>
      </c>
      <c r="W20" s="32" t="n">
        <f aca="false">W19*(Cases!$F$18+2*Cases!$F$19+Cases!$F$20)</f>
        <v>42.1022903320232</v>
      </c>
      <c r="X20" s="32" t="n">
        <f aca="false">X19*(Cases!$F$18+2*Cases!$F$19+Cases!$F$20)</f>
        <v>44.081267428703</v>
      </c>
      <c r="Y20" s="32" t="n">
        <f aca="false">Y19*(Cases!$F$18+2*Cases!$F$19+Cases!$F$20)</f>
        <v>47.240454754416</v>
      </c>
      <c r="Z20" s="32" t="n">
        <f aca="false">Z19*(Cases!$F$18+2*Cases!$F$19+Cases!$F$20)</f>
        <v>49.1680502068718</v>
      </c>
      <c r="AA20" s="32" t="n">
        <f aca="false">AA19*(Cases!$F$18+2*Cases!$F$19+Cases!$F$20)</f>
        <v>52.2763697048031</v>
      </c>
      <c r="AB20" s="32" t="n">
        <f aca="false">AB19*(Cases!$F$18+2*Cases!$F$19+Cases!$F$20)</f>
        <v>55.3536060077551</v>
      </c>
      <c r="AC20" s="32" t="n">
        <f aca="false">AC19*(Cases!$F$18+2*Cases!$F$19+Cases!$F$20)</f>
        <v>59.6000699476775</v>
      </c>
      <c r="AD20" s="32" t="n">
        <f aca="false">AD19*(Cases!$F$18+2*Cases!$F$19+Cases!$F$20)</f>
        <v>62.6040692482008</v>
      </c>
      <c r="AE20" s="32" t="n">
        <f aca="false">AE19*(Cases!$F$18+2*Cases!$F$19+Cases!$F$20)</f>
        <v>66.7780285557188</v>
      </c>
      <c r="AF20" s="32" t="n">
        <f aca="false">AF19*(Cases!$F$18+2*Cases!$F$19+Cases!$F$20)</f>
        <v>69.7102482701616</v>
      </c>
      <c r="AG20" s="32" t="n">
        <f aca="false">AG19*(Cases!$F$18+2*Cases!$F$19+Cases!$F$20)</f>
        <v>72.6131457874599</v>
      </c>
      <c r="AH20" s="32" t="n">
        <f aca="false">AH19*(Cases!$F$18+2*Cases!$F$19+Cases!$F$20)</f>
        <v>75.4870143295854</v>
      </c>
      <c r="AI20" s="32" t="n">
        <f aca="false">AI19*(Cases!$F$18+2*Cases!$F$19+Cases!$F$20)</f>
        <v>77.1321441862895</v>
      </c>
      <c r="AJ20" s="32" t="n">
        <f aca="false">AJ19*(Cases!$F$18+2*Cases!$F$19+Cases!$F$20)</f>
        <v>78.7608227444266</v>
      </c>
      <c r="AK20" s="32" t="n">
        <f aca="false">AK19*(Cases!$F$18+2*Cases!$F$19+Cases!$F$20)</f>
        <v>80.3732145169823</v>
      </c>
    </row>
    <row r="21" customFormat="false" ht="15" hidden="false" customHeight="true" outlineLevel="0" collapsed="false">
      <c r="A21" s="25" t="s">
        <v>254</v>
      </c>
      <c r="B21" s="30" t="n">
        <f aca="false">(Cases!$F$18*Offers!$B$6+Cases!$F$19*Offers!$B$7+Cases!$F$20*Offers!$B$8)*Cases!$F$16</f>
        <v>1079.784</v>
      </c>
      <c r="C21" s="30" t="n">
        <f aca="false">(Cases!$F$18*Offers!$B$6+Cases!$F$19*Offers!$B$7+Cases!$F$20*Offers!$B$8)*Cases!$F$16</f>
        <v>1079.784</v>
      </c>
      <c r="D21" s="30" t="n">
        <f aca="false">(Cases!$F$18*Offers!$B$6+Cases!$F$19*Offers!$B$7+Cases!$F$20*Offers!$B$8)*Cases!$F$16</f>
        <v>1079.784</v>
      </c>
      <c r="E21" s="30" t="n">
        <f aca="false">(Cases!$F$18*Offers!$B$6+Cases!$F$19*Offers!$B$7+Cases!$F$20*Offers!$B$8)*Cases!$F$16</f>
        <v>1079.784</v>
      </c>
      <c r="F21" s="30" t="n">
        <f aca="false">(Cases!$F$18*Offers!$B$6+Cases!$F$19*Offers!$B$7+Cases!$F$20*Offers!$B$8)*Cases!$F$16</f>
        <v>1079.784</v>
      </c>
      <c r="G21" s="30" t="n">
        <f aca="false">(Cases!$F$18*Offers!$B$6+Cases!$F$19*Offers!$B$7+Cases!$F$20*Offers!$B$8)*Cases!$F$16</f>
        <v>1079.784</v>
      </c>
      <c r="H21" s="30" t="n">
        <f aca="false">(Cases!$F$18*Offers!$B$6+Cases!$F$19*Offers!$B$7+Cases!$F$20*Offers!$B$8)*Cases!$F$16</f>
        <v>1079.784</v>
      </c>
      <c r="I21" s="30" t="n">
        <f aca="false">(Cases!$F$18*Offers!$B$6+Cases!$F$19*Offers!$B$7+Cases!$F$20*Offers!$B$8)*Cases!$F$16</f>
        <v>1079.784</v>
      </c>
      <c r="J21" s="30" t="n">
        <f aca="false">(Cases!$F$18*Offers!$B$6+Cases!$F$19*Offers!$B$7+Cases!$F$20*Offers!$B$8)*Cases!$F$16</f>
        <v>1079.784</v>
      </c>
      <c r="K21" s="30" t="n">
        <f aca="false">(Cases!$F$18*Offers!$B$6+Cases!$F$19*Offers!$B$7+Cases!$F$20*Offers!$B$8)*Cases!$F$16</f>
        <v>1079.784</v>
      </c>
      <c r="L21" s="30" t="n">
        <f aca="false">(Cases!$F$18*Offers!$B$6+Cases!$F$19*Offers!$B$7+Cases!$F$20*Offers!$B$8)*Cases!$F$16</f>
        <v>1079.784</v>
      </c>
      <c r="M21" s="30" t="n">
        <f aca="false">(Cases!$F$18*Offers!$B$6+Cases!$F$19*Offers!$B$7+Cases!$F$20*Offers!$B$8)*Cases!$F$16</f>
        <v>1079.784</v>
      </c>
      <c r="N21" s="30" t="n">
        <f aca="false">(Cases!$F$18*Offers!$B$6+Cases!$F$19*Offers!$B$7+Cases!$F$20*Offers!$B$8)*Cases!$F$16</f>
        <v>1079.784</v>
      </c>
      <c r="O21" s="30" t="n">
        <f aca="false">(Cases!$F$18*Offers!$B$6+Cases!$F$19*Offers!$B$7+Cases!$F$20*Offers!$B$8)*Cases!$F$16</f>
        <v>1079.784</v>
      </c>
      <c r="P21" s="30" t="n">
        <f aca="false">(Cases!$F$18*Offers!$B$6+Cases!$F$19*Offers!$B$7+Cases!$F$20*Offers!$B$8)*Cases!$F$16</f>
        <v>1079.784</v>
      </c>
      <c r="Q21" s="30" t="n">
        <f aca="false">(Cases!$F$18*Offers!$B$6+Cases!$F$19*Offers!$B$7+Cases!$F$20*Offers!$B$8)*Cases!$F$16</f>
        <v>1079.784</v>
      </c>
      <c r="R21" s="30" t="n">
        <f aca="false">(Cases!$F$18*Offers!$B$6+Cases!$F$19*Offers!$B$7+Cases!$F$20*Offers!$B$8)*Cases!$F$16</f>
        <v>1079.784</v>
      </c>
      <c r="S21" s="30" t="n">
        <f aca="false">(Cases!$F$18*Offers!$B$6+Cases!$F$19*Offers!$B$7+Cases!$F$20*Offers!$B$8)*Cases!$F$16</f>
        <v>1079.784</v>
      </c>
      <c r="T21" s="30" t="n">
        <f aca="false">(Cases!$F$18*Offers!$B$6+Cases!$F$19*Offers!$B$7+Cases!$F$20*Offers!$B$8)*Cases!$F$16</f>
        <v>1079.784</v>
      </c>
      <c r="U21" s="30" t="n">
        <f aca="false">(Cases!$F$18*Offers!$B$6+Cases!$F$19*Offers!$B$7+Cases!$F$20*Offers!$B$8)*Cases!$F$16</f>
        <v>1079.784</v>
      </c>
      <c r="V21" s="30" t="n">
        <f aca="false">(Cases!$F$18*Offers!$B$6+Cases!$F$19*Offers!$B$7+Cases!$F$20*Offers!$B$8)*Cases!$F$16</f>
        <v>1079.784</v>
      </c>
      <c r="W21" s="30" t="n">
        <f aca="false">(Cases!$F$18*Offers!$B$6+Cases!$F$19*Offers!$B$7+Cases!$F$20*Offers!$B$8)*Cases!$F$16</f>
        <v>1079.784</v>
      </c>
      <c r="X21" s="30" t="n">
        <f aca="false">(Cases!$F$18*Offers!$B$6+Cases!$F$19*Offers!$B$7+Cases!$F$20*Offers!$B$8)*Cases!$F$16</f>
        <v>1079.784</v>
      </c>
      <c r="Y21" s="30" t="n">
        <f aca="false">(Cases!$F$18*Offers!$B$6+Cases!$F$19*Offers!$B$7+Cases!$F$20*Offers!$B$8)*Cases!$F$16</f>
        <v>1079.784</v>
      </c>
      <c r="Z21" s="30" t="n">
        <f aca="false">(Cases!$F$18*Offers!$B$6+Cases!$F$19*Offers!$B$7+Cases!$F$20*Offers!$B$8)*Cases!$F$16</f>
        <v>1079.784</v>
      </c>
      <c r="AA21" s="30" t="n">
        <f aca="false">(Cases!$F$18*Offers!$B$6+Cases!$F$19*Offers!$B$7+Cases!$F$20*Offers!$B$8)*Cases!$F$16</f>
        <v>1079.784</v>
      </c>
      <c r="AB21" s="30" t="n">
        <f aca="false">(Cases!$F$18*Offers!$B$6+Cases!$F$19*Offers!$B$7+Cases!$F$20*Offers!$B$8)*Cases!$F$16</f>
        <v>1079.784</v>
      </c>
      <c r="AC21" s="30" t="n">
        <f aca="false">(Cases!$F$18*Offers!$B$6+Cases!$F$19*Offers!$B$7+Cases!$F$20*Offers!$B$8)*Cases!$F$16</f>
        <v>1079.784</v>
      </c>
      <c r="AD21" s="30" t="n">
        <f aca="false">(Cases!$F$18*Offers!$B$6+Cases!$F$19*Offers!$B$7+Cases!$F$20*Offers!$B$8)*Cases!$F$16</f>
        <v>1079.784</v>
      </c>
      <c r="AE21" s="30" t="n">
        <f aca="false">(Cases!$F$18*Offers!$B$6+Cases!$F$19*Offers!$B$7+Cases!$F$20*Offers!$B$8)*Cases!$F$16</f>
        <v>1079.784</v>
      </c>
      <c r="AF21" s="30" t="n">
        <f aca="false">(Cases!$F$18*Offers!$B$6+Cases!$F$19*Offers!$B$7+Cases!$F$20*Offers!$B$8)*Cases!$F$16</f>
        <v>1079.784</v>
      </c>
      <c r="AG21" s="30" t="n">
        <f aca="false">(Cases!$F$18*Offers!$B$6+Cases!$F$19*Offers!$B$7+Cases!$F$20*Offers!$B$8)*Cases!$F$16</f>
        <v>1079.784</v>
      </c>
      <c r="AH21" s="30" t="n">
        <f aca="false">(Cases!$F$18*Offers!$B$6+Cases!$F$19*Offers!$B$7+Cases!$F$20*Offers!$B$8)*Cases!$F$16</f>
        <v>1079.784</v>
      </c>
      <c r="AI21" s="30" t="n">
        <f aca="false">(Cases!$F$18*Offers!$B$6+Cases!$F$19*Offers!$B$7+Cases!$F$20*Offers!$B$8)*Cases!$F$16</f>
        <v>1079.784</v>
      </c>
      <c r="AJ21" s="30" t="n">
        <f aca="false">(Cases!$F$18*Offers!$B$6+Cases!$F$19*Offers!$B$7+Cases!$F$20*Offers!$B$8)*Cases!$F$16</f>
        <v>1079.784</v>
      </c>
      <c r="AK21" s="30" t="n">
        <f aca="false">(Cases!$F$18*Offers!$B$6+Cases!$F$19*Offers!$B$7+Cases!$F$20*Offers!$B$8)*Cases!$F$16</f>
        <v>1079.784</v>
      </c>
    </row>
    <row r="22" customFormat="false" ht="15" hidden="false" customHeight="true" outlineLevel="0" collapsed="false">
      <c r="A22" s="25" t="s">
        <v>255</v>
      </c>
      <c r="B22" s="30" t="n">
        <f aca="false">Cases!$F$21*Offers!$B$9*Cases!$F$16</f>
        <v>720</v>
      </c>
      <c r="C22" s="30" t="n">
        <f aca="false">Cases!$F$21*Offers!$B$9*Cases!$F$16</f>
        <v>720</v>
      </c>
      <c r="D22" s="30" t="n">
        <f aca="false">Cases!$F$21*Offers!$B$9*Cases!$F$16</f>
        <v>720</v>
      </c>
      <c r="E22" s="30" t="n">
        <f aca="false">Cases!$F$21*Offers!$B$9*Cases!$F$16</f>
        <v>720</v>
      </c>
      <c r="F22" s="30" t="n">
        <f aca="false">Cases!$F$21*Offers!$B$9*Cases!$F$16</f>
        <v>720</v>
      </c>
      <c r="G22" s="30" t="n">
        <f aca="false">Cases!$F$21*Offers!$B$9*Cases!$F$16</f>
        <v>720</v>
      </c>
      <c r="H22" s="30" t="n">
        <f aca="false">Cases!$F$21*Offers!$B$9*Cases!$F$16</f>
        <v>720</v>
      </c>
      <c r="I22" s="30" t="n">
        <f aca="false">Cases!$F$21*Offers!$B$9*Cases!$F$16</f>
        <v>720</v>
      </c>
      <c r="J22" s="30" t="n">
        <f aca="false">Cases!$F$21*Offers!$B$9*Cases!$F$16</f>
        <v>720</v>
      </c>
      <c r="K22" s="30" t="n">
        <f aca="false">Cases!$F$21*Offers!$B$9*Cases!$F$16</f>
        <v>720</v>
      </c>
      <c r="L22" s="30" t="n">
        <f aca="false">Cases!$F$21*Offers!$B$9*Cases!$F$16</f>
        <v>720</v>
      </c>
      <c r="M22" s="30" t="n">
        <f aca="false">Cases!$F$21*Offers!$B$9*Cases!$F$16</f>
        <v>720</v>
      </c>
      <c r="N22" s="30" t="n">
        <f aca="false">Cases!$F$21*Offers!$B$9*Cases!$F$16</f>
        <v>720</v>
      </c>
      <c r="O22" s="30" t="n">
        <f aca="false">Cases!$F$21*Offers!$B$9*Cases!$F$16</f>
        <v>720</v>
      </c>
      <c r="P22" s="30" t="n">
        <f aca="false">Cases!$F$21*Offers!$B$9*Cases!$F$16</f>
        <v>720</v>
      </c>
      <c r="Q22" s="30" t="n">
        <f aca="false">Cases!$F$21*Offers!$B$9*Cases!$F$16</f>
        <v>720</v>
      </c>
      <c r="R22" s="30" t="n">
        <f aca="false">Cases!$F$21*Offers!$B$9*Cases!$F$16</f>
        <v>720</v>
      </c>
      <c r="S22" s="30" t="n">
        <f aca="false">Cases!$F$21*Offers!$B$9*Cases!$F$16</f>
        <v>720</v>
      </c>
      <c r="T22" s="30" t="n">
        <f aca="false">Cases!$F$21*Offers!$B$9*Cases!$F$16</f>
        <v>720</v>
      </c>
      <c r="U22" s="30" t="n">
        <f aca="false">Cases!$F$21*Offers!$B$9*Cases!$F$16</f>
        <v>720</v>
      </c>
      <c r="V22" s="30" t="n">
        <f aca="false">Cases!$F$21*Offers!$B$9*Cases!$F$16</f>
        <v>720</v>
      </c>
      <c r="W22" s="30" t="n">
        <f aca="false">Cases!$F$21*Offers!$B$9*Cases!$F$16</f>
        <v>720</v>
      </c>
      <c r="X22" s="30" t="n">
        <f aca="false">Cases!$F$21*Offers!$B$9*Cases!$F$16</f>
        <v>720</v>
      </c>
      <c r="Y22" s="30" t="n">
        <f aca="false">Cases!$F$21*Offers!$B$9*Cases!$F$16</f>
        <v>720</v>
      </c>
      <c r="Z22" s="30" t="n">
        <f aca="false">Cases!$F$21*Offers!$B$9*Cases!$F$16</f>
        <v>720</v>
      </c>
      <c r="AA22" s="30" t="n">
        <f aca="false">Cases!$F$21*Offers!$B$9*Cases!$F$16</f>
        <v>720</v>
      </c>
      <c r="AB22" s="30" t="n">
        <f aca="false">Cases!$F$21*Offers!$B$9*Cases!$F$16</f>
        <v>720</v>
      </c>
      <c r="AC22" s="30" t="n">
        <f aca="false">Cases!$F$21*Offers!$B$9*Cases!$F$16</f>
        <v>720</v>
      </c>
      <c r="AD22" s="30" t="n">
        <f aca="false">Cases!$F$21*Offers!$B$9*Cases!$F$16</f>
        <v>720</v>
      </c>
      <c r="AE22" s="30" t="n">
        <f aca="false">Cases!$F$21*Offers!$B$9*Cases!$F$16</f>
        <v>720</v>
      </c>
      <c r="AF22" s="30" t="n">
        <f aca="false">Cases!$F$21*Offers!$B$9*Cases!$F$16</f>
        <v>720</v>
      </c>
      <c r="AG22" s="30" t="n">
        <f aca="false">Cases!$F$21*Offers!$B$9*Cases!$F$16</f>
        <v>720</v>
      </c>
      <c r="AH22" s="30" t="n">
        <f aca="false">Cases!$F$21*Offers!$B$9*Cases!$F$16</f>
        <v>720</v>
      </c>
      <c r="AI22" s="30" t="n">
        <f aca="false">Cases!$F$21*Offers!$B$9*Cases!$F$16</f>
        <v>720</v>
      </c>
      <c r="AJ22" s="30" t="n">
        <f aca="false">Cases!$F$21*Offers!$B$9*Cases!$F$16</f>
        <v>720</v>
      </c>
      <c r="AK22" s="30" t="n">
        <f aca="false">Cases!$F$21*Offers!$B$9*Cases!$F$16</f>
        <v>720</v>
      </c>
    </row>
    <row r="23" customFormat="false" ht="15" hidden="false" customHeight="true" outlineLevel="0" collapsed="false">
      <c r="A23" s="25" t="s">
        <v>256</v>
      </c>
      <c r="B23" s="32" t="n">
        <f aca="false">Cases!$F$18*Offers!$D$6+Cases!$F$19*Offers!$D$7+Cases!$F$20*Offers!$D$8+Cases!$F$24+Cases!$F$21*Offers!$D$9</f>
        <v>7.9</v>
      </c>
      <c r="C23" s="32" t="n">
        <f aca="false">Cases!$F$18*Offers!$D$6+Cases!$F$19*Offers!$D$7+Cases!$F$20*Offers!$D$8+Cases!$F$24+Cases!$F$21*Offers!$D$9</f>
        <v>7.9</v>
      </c>
      <c r="D23" s="32" t="n">
        <f aca="false">Cases!$F$18*Offers!$D$6+Cases!$F$19*Offers!$D$7+Cases!$F$20*Offers!$D$8+Cases!$F$24+Cases!$F$21*Offers!$D$9</f>
        <v>7.9</v>
      </c>
      <c r="E23" s="32" t="n">
        <f aca="false">Cases!$F$18*Offers!$D$6+Cases!$F$19*Offers!$D$7+Cases!$F$20*Offers!$D$8+Cases!$F$24+Cases!$F$21*Offers!$D$9</f>
        <v>7.9</v>
      </c>
      <c r="F23" s="32" t="n">
        <f aca="false">Cases!$F$18*Offers!$D$6+Cases!$F$19*Offers!$D$7+Cases!$F$20*Offers!$D$8+Cases!$F$24+Cases!$F$21*Offers!$D$9</f>
        <v>7.9</v>
      </c>
      <c r="G23" s="32" t="n">
        <f aca="false">Cases!$F$18*Offers!$D$6+Cases!$F$19*Offers!$D$7+Cases!$F$20*Offers!$D$8+Cases!$F$24+Cases!$F$21*Offers!$D$9</f>
        <v>7.9</v>
      </c>
      <c r="H23" s="32" t="n">
        <f aca="false">Cases!$F$18*Offers!$D$6+Cases!$F$19*Offers!$D$7+Cases!$F$20*Offers!$D$8+Cases!$F$24+Cases!$F$21*Offers!$D$9</f>
        <v>7.9</v>
      </c>
      <c r="I23" s="32" t="n">
        <f aca="false">Cases!$F$18*Offers!$D$6+Cases!$F$19*Offers!$D$7+Cases!$F$20*Offers!$D$8+Cases!$F$24+Cases!$F$21*Offers!$D$9</f>
        <v>7.9</v>
      </c>
      <c r="J23" s="32" t="n">
        <f aca="false">Cases!$F$18*Offers!$D$6+Cases!$F$19*Offers!$D$7+Cases!$F$20*Offers!$D$8+Cases!$F$24+Cases!$F$21*Offers!$D$9</f>
        <v>7.9</v>
      </c>
      <c r="K23" s="32" t="n">
        <f aca="false">Cases!$F$18*Offers!$D$6+Cases!$F$19*Offers!$D$7+Cases!$F$20*Offers!$D$8+Cases!$F$24+Cases!$F$21*Offers!$D$9</f>
        <v>7.9</v>
      </c>
      <c r="L23" s="32" t="n">
        <f aca="false">Cases!$F$18*Offers!$D$6+Cases!$F$19*Offers!$D$7+Cases!$F$20*Offers!$D$8+Cases!$F$24+Cases!$F$21*Offers!$D$9</f>
        <v>7.9</v>
      </c>
      <c r="M23" s="32" t="n">
        <f aca="false">Cases!$F$18*Offers!$D$6+Cases!$F$19*Offers!$D$7+Cases!$F$20*Offers!$D$8+Cases!$F$24+Cases!$F$21*Offers!$D$9</f>
        <v>7.9</v>
      </c>
      <c r="N23" s="32" t="n">
        <f aca="false">Cases!$F$18*Offers!$D$6+Cases!$F$19*Offers!$D$7+Cases!$F$20*Offers!$D$8+Cases!$F$24+Cases!$F$21*Offers!$D$9</f>
        <v>7.9</v>
      </c>
      <c r="O23" s="32" t="n">
        <f aca="false">Cases!$F$18*Offers!$D$6+Cases!$F$19*Offers!$D$7+Cases!$F$20*Offers!$D$8+Cases!$F$24+Cases!$F$21*Offers!$D$9</f>
        <v>7.9</v>
      </c>
      <c r="P23" s="32" t="n">
        <f aca="false">Cases!$F$18*Offers!$D$6+Cases!$F$19*Offers!$D$7+Cases!$F$20*Offers!$D$8+Cases!$F$24+Cases!$F$21*Offers!$D$9</f>
        <v>7.9</v>
      </c>
      <c r="Q23" s="32" t="n">
        <f aca="false">Cases!$F$18*Offers!$D$6+Cases!$F$19*Offers!$D$7+Cases!$F$20*Offers!$D$8+Cases!$F$24+Cases!$F$21*Offers!$D$9</f>
        <v>7.9</v>
      </c>
      <c r="R23" s="32" t="n">
        <f aca="false">Cases!$F$18*Offers!$D$6+Cases!$F$19*Offers!$D$7+Cases!$F$20*Offers!$D$8+Cases!$F$24+Cases!$F$21*Offers!$D$9</f>
        <v>7.9</v>
      </c>
      <c r="S23" s="32" t="n">
        <f aca="false">Cases!$F$18*Offers!$D$6+Cases!$F$19*Offers!$D$7+Cases!$F$20*Offers!$D$8+Cases!$F$24+Cases!$F$21*Offers!$D$9</f>
        <v>7.9</v>
      </c>
      <c r="T23" s="32" t="n">
        <f aca="false">Cases!$F$18*Offers!$D$6+Cases!$F$19*Offers!$D$7+Cases!$F$20*Offers!$D$8+Cases!$F$24+Cases!$F$21*Offers!$D$9</f>
        <v>7.9</v>
      </c>
      <c r="U23" s="32" t="n">
        <f aca="false">Cases!$F$18*Offers!$D$6+Cases!$F$19*Offers!$D$7+Cases!$F$20*Offers!$D$8+Cases!$F$24+Cases!$F$21*Offers!$D$9</f>
        <v>7.9</v>
      </c>
      <c r="V23" s="32" t="n">
        <f aca="false">Cases!$F$18*Offers!$D$6+Cases!$F$19*Offers!$D$7+Cases!$F$20*Offers!$D$8+Cases!$F$24+Cases!$F$21*Offers!$D$9</f>
        <v>7.9</v>
      </c>
      <c r="W23" s="32" t="n">
        <f aca="false">Cases!$F$18*Offers!$D$6+Cases!$F$19*Offers!$D$7+Cases!$F$20*Offers!$D$8+Cases!$F$24+Cases!$F$21*Offers!$D$9</f>
        <v>7.9</v>
      </c>
      <c r="X23" s="32" t="n">
        <f aca="false">Cases!$F$18*Offers!$D$6+Cases!$F$19*Offers!$D$7+Cases!$F$20*Offers!$D$8+Cases!$F$24+Cases!$F$21*Offers!$D$9</f>
        <v>7.9</v>
      </c>
      <c r="Y23" s="32" t="n">
        <f aca="false">Cases!$F$18*Offers!$D$6+Cases!$F$19*Offers!$D$7+Cases!$F$20*Offers!$D$8+Cases!$F$24+Cases!$F$21*Offers!$D$9</f>
        <v>7.9</v>
      </c>
      <c r="Z23" s="32" t="n">
        <f aca="false">Cases!$F$18*Offers!$D$6+Cases!$F$19*Offers!$D$7+Cases!$F$20*Offers!$D$8+Cases!$F$24+Cases!$F$21*Offers!$D$9</f>
        <v>7.9</v>
      </c>
      <c r="AA23" s="32" t="n">
        <f aca="false">Cases!$F$18*Offers!$D$6+Cases!$F$19*Offers!$D$7+Cases!$F$20*Offers!$D$8+Cases!$F$24+Cases!$F$21*Offers!$D$9</f>
        <v>7.9</v>
      </c>
      <c r="AB23" s="32" t="n">
        <f aca="false">Cases!$F$18*Offers!$D$6+Cases!$F$19*Offers!$D$7+Cases!$F$20*Offers!$D$8+Cases!$F$24+Cases!$F$21*Offers!$D$9</f>
        <v>7.9</v>
      </c>
      <c r="AC23" s="32" t="n">
        <f aca="false">Cases!$F$18*Offers!$D$6+Cases!$F$19*Offers!$D$7+Cases!$F$20*Offers!$D$8+Cases!$F$24+Cases!$F$21*Offers!$D$9</f>
        <v>7.9</v>
      </c>
      <c r="AD23" s="32" t="n">
        <f aca="false">Cases!$F$18*Offers!$D$6+Cases!$F$19*Offers!$D$7+Cases!$F$20*Offers!$D$8+Cases!$F$24+Cases!$F$21*Offers!$D$9</f>
        <v>7.9</v>
      </c>
      <c r="AE23" s="32" t="n">
        <f aca="false">Cases!$F$18*Offers!$D$6+Cases!$F$19*Offers!$D$7+Cases!$F$20*Offers!$D$8+Cases!$F$24+Cases!$F$21*Offers!$D$9</f>
        <v>7.9</v>
      </c>
      <c r="AF23" s="32" t="n">
        <f aca="false">Cases!$F$18*Offers!$D$6+Cases!$F$19*Offers!$D$7+Cases!$F$20*Offers!$D$8+Cases!$F$24+Cases!$F$21*Offers!$D$9</f>
        <v>7.9</v>
      </c>
      <c r="AG23" s="32" t="n">
        <f aca="false">Cases!$F$18*Offers!$D$6+Cases!$F$19*Offers!$D$7+Cases!$F$20*Offers!$D$8+Cases!$F$24+Cases!$F$21*Offers!$D$9</f>
        <v>7.9</v>
      </c>
      <c r="AH23" s="32" t="n">
        <f aca="false">Cases!$F$18*Offers!$D$6+Cases!$F$19*Offers!$D$7+Cases!$F$20*Offers!$D$8+Cases!$F$24+Cases!$F$21*Offers!$D$9</f>
        <v>7.9</v>
      </c>
      <c r="AI23" s="32" t="n">
        <f aca="false">Cases!$F$18*Offers!$D$6+Cases!$F$19*Offers!$D$7+Cases!$F$20*Offers!$D$8+Cases!$F$24+Cases!$F$21*Offers!$D$9</f>
        <v>7.9</v>
      </c>
      <c r="AJ23" s="32" t="n">
        <f aca="false">Cases!$F$18*Offers!$D$6+Cases!$F$19*Offers!$D$7+Cases!$F$20*Offers!$D$8+Cases!$F$24+Cases!$F$21*Offers!$D$9</f>
        <v>7.9</v>
      </c>
      <c r="AK23" s="32" t="n">
        <f aca="false">Cases!$F$18*Offers!$D$6+Cases!$F$19*Offers!$D$7+Cases!$F$20*Offers!$D$8+Cases!$F$24+Cases!$F$21*Offers!$D$9</f>
        <v>7.9</v>
      </c>
    </row>
    <row r="24" customFormat="false" ht="15" hidden="false" customHeight="true" outlineLevel="0" collapsed="false">
      <c r="A24" s="25" t="s">
        <v>257</v>
      </c>
      <c r="B24" s="32" t="n">
        <f aca="false">B17*B23+(B12+B11)*Cases!$F$22+B18*Cases!$F$25</f>
        <v>0</v>
      </c>
      <c r="C24" s="32" t="n">
        <f aca="false">C17*C23+(C12+C11)*Cases!$F$22+C18*Cases!$F$25</f>
        <v>60</v>
      </c>
      <c r="D24" s="32" t="n">
        <f aca="false">D17*D23+(D12+D11)*Cases!$F$22+D18*Cases!$F$25</f>
        <v>128.9</v>
      </c>
      <c r="E24" s="32" t="n">
        <f aca="false">E17*E23+(E12+E11)*Cases!$F$22+E18*Cases!$F$25</f>
        <v>87.601</v>
      </c>
      <c r="F24" s="32" t="n">
        <f aca="false">F17*F23+(F12+F11)*Cases!$F$22+F18*Cases!$F$25</f>
        <v>158.20499</v>
      </c>
      <c r="G24" s="32" t="n">
        <f aca="false">G17*G23+(G12+G11)*Cases!$F$22+G18*Cases!$F$25</f>
        <v>116.6129401</v>
      </c>
      <c r="H24" s="32" t="n">
        <f aca="false">H17*H23+(H12+H11)*Cases!$F$22+H18*Cases!$F$25</f>
        <v>186.926810699</v>
      </c>
      <c r="I24" s="32" t="n">
        <f aca="false">I17*I23+(I12+I11)*Cases!$F$22+I18*Cases!$F$25</f>
        <v>145.04754259201</v>
      </c>
      <c r="J24" s="32" t="n">
        <f aca="false">J17*J23+(J12+J11)*Cases!$F$22+J18*Cases!$F$25</f>
        <v>215.07706716609</v>
      </c>
      <c r="K24" s="32" t="n">
        <f aca="false">K17*K23+(K12+K11)*Cases!$F$22+K18*Cases!$F$25</f>
        <v>172.916296494429</v>
      </c>
      <c r="L24" s="32" t="n">
        <f aca="false">L17*L23+(L12+L11)*Cases!$F$22+L18*Cases!$F$25</f>
        <v>242.667133529485</v>
      </c>
      <c r="M24" s="32" t="n">
        <f aca="false">M17*M23+(M12+M11)*Cases!$F$22+M18*Cases!$F$25</f>
        <v>200.23046219419</v>
      </c>
      <c r="N24" s="32" t="n">
        <f aca="false">N17*N23+(N12+N11)*Cases!$F$22+N18*Cases!$F$25</f>
        <v>269.708157572248</v>
      </c>
      <c r="O24" s="32" t="n">
        <f aca="false">O17*O23+(O12+O11)*Cases!$F$22+O18*Cases!$F$25</f>
        <v>287.001075996525</v>
      </c>
      <c r="P24" s="32" t="n">
        <f aca="false">P17*P23+(P12+P11)*Cases!$F$22+P18*Cases!$F$25</f>
        <v>365.11106523656</v>
      </c>
      <c r="Q24" s="32" t="n">
        <f aca="false">Q17*Q23+(Q12+Q11)*Cases!$F$22+Q18*Cases!$F$25</f>
        <v>331.939954584195</v>
      </c>
      <c r="R24" s="32" t="n">
        <f aca="false">R17*R23+(R12+R11)*Cases!$F$22+R18*Cases!$F$25</f>
        <v>410.590555038353</v>
      </c>
      <c r="S24" s="32" t="n">
        <f aca="false">S17*S23+(S12+S11)*Cases!$F$22+S18*Cases!$F$25</f>
        <v>376.964649487969</v>
      </c>
      <c r="T24" s="32" t="n">
        <f aca="false">T17*T23+(T12+T11)*Cases!$F$22+T18*Cases!$F$25</f>
        <v>455.16500299309</v>
      </c>
      <c r="U24" s="32" t="n">
        <f aca="false">U17*U23+(U12+U11)*Cases!$F$22+U18*Cases!$F$25</f>
        <v>421.093352963159</v>
      </c>
      <c r="V24" s="32" t="n">
        <f aca="false">V17*V23+(V12+V11)*Cases!$F$22+V18*Cases!$F$25</f>
        <v>498.852419433527</v>
      </c>
      <c r="W24" s="32" t="n">
        <f aca="false">W17*W23+(W12+W11)*Cases!$F$22+W18*Cases!$F$25</f>
        <v>464.343895239192</v>
      </c>
      <c r="X24" s="32" t="n">
        <f aca="false">X17*X23+(X12+X11)*Cases!$F$22+X18*Cases!$F$25</f>
        <v>541.6704562868</v>
      </c>
      <c r="Y24" s="32" t="n">
        <f aca="false">Y17*Y23+(Y12+Y11)*Cases!$F$22+Y18*Cases!$F$25</f>
        <v>506.733751723932</v>
      </c>
      <c r="Z24" s="32" t="n">
        <f aca="false">Z17*Z23+(Z12+Z11)*Cases!$F$22+Z18*Cases!$F$25</f>
        <v>583.636414206693</v>
      </c>
      <c r="AA24" s="32" t="n">
        <f aca="false">AA17*AA23+(AA12+AA11)*Cases!$F$22+AA18*Cases!$F$25</f>
        <v>608.280050064626</v>
      </c>
      <c r="AB24" s="32" t="n">
        <f aca="false">AB17*AB23+(AB12+AB11)*Cases!$F$22+AB18*Cases!$F$25</f>
        <v>693.667249563979</v>
      </c>
      <c r="AC24" s="32" t="n">
        <f aca="false">AC17*AC23+(AC12+AC11)*Cases!$F$22+AC18*Cases!$F$25</f>
        <v>667.70057706834</v>
      </c>
      <c r="AD24" s="32" t="n">
        <f aca="false">AD17*AD23+(AD12+AD11)*Cases!$F$22+AD18*Cases!$F$25</f>
        <v>753.483571297656</v>
      </c>
      <c r="AE24" s="32" t="n">
        <f aca="false">AE17*AE23+(AE12+AE11)*Cases!$F$22+AE18*Cases!$F$25</f>
        <v>726.91873558468</v>
      </c>
      <c r="AF24" s="32" t="n">
        <f aca="false">AF17*AF23+(AF12+AF11)*Cases!$F$22+AF18*Cases!$F$25</f>
        <v>812.109548228833</v>
      </c>
      <c r="AG24" s="32" t="n">
        <f aca="false">AG17*AG23+(AG12+AG11)*Cases!$F$22+AG18*Cases!$F$25</f>
        <v>836.058452746544</v>
      </c>
      <c r="AH24" s="32" t="n">
        <f aca="false">AH17*AH23+(AH12+AH11)*Cases!$F$22+AH18*Cases!$F$25</f>
        <v>919.767868219079</v>
      </c>
      <c r="AI24" s="32" t="n">
        <f aca="false">AI17*AI23+(AI12+AI11)*Cases!$F$22+AI18*Cases!$F$25</f>
        <v>994.340189536888</v>
      </c>
      <c r="AJ24" s="32" t="n">
        <f aca="false">AJ17*AJ23+(AJ12+AJ11)*Cases!$F$22+AJ18*Cases!$F$25</f>
        <v>1127.77678764152</v>
      </c>
      <c r="AK24" s="32" t="n">
        <f aca="false">AK17*AK23+(AK12+AK11)*Cases!$F$22+AK18*Cases!$F$25</f>
        <v>1201.0790197651</v>
      </c>
    </row>
    <row r="25" customFormat="false" ht="15" hidden="false" customHeight="true" outlineLevel="0" collapsed="false">
      <c r="A25" s="25" t="s">
        <v>258</v>
      </c>
      <c r="B25" s="30" t="n">
        <f aca="false">MAX(0,MIN(Cases!$F$30,MAX(0,ROUNDUP((IF(B5&gt;Inputs!$B$22,INDEX($B24:$AK24,1,MAX(1,B5-Inputs!$B$22)),0)/Inputs!$B$25-Staffing!$F$13)/Inputs!$B$23,0))))</f>
        <v>0</v>
      </c>
      <c r="C25" s="30" t="n">
        <f aca="false">MAX(B25,MIN(Cases!$F$30,MAX(0,ROUNDUP((IF(C5&gt;Inputs!$B$22,INDEX($B24:$AK24,1,MAX(1,C5-Inputs!$B$22)),0)/Inputs!$B$25-Staffing!$F$13)/Inputs!$B$23,0))))</f>
        <v>0</v>
      </c>
      <c r="D25" s="30" t="n">
        <f aca="false">MAX(C25,MIN(Cases!$F$30,MAX(0,ROUNDUP((IF(D5&gt;Inputs!$B$22,INDEX($B24:$AK24,1,MAX(1,D5-Inputs!$B$22)),0)/Inputs!$B$25-Staffing!$F$13)/Inputs!$B$23,0))))</f>
        <v>0</v>
      </c>
      <c r="E25" s="30" t="n">
        <f aca="false">MAX(D25,MIN(Cases!$F$30,MAX(0,ROUNDUP((IF(E5&gt;Inputs!$B$22,INDEX($B24:$AK24,1,MAX(1,E5-Inputs!$B$22)),0)/Inputs!$B$25-Staffing!$F$13)/Inputs!$B$23,0))))</f>
        <v>0</v>
      </c>
      <c r="F25" s="30" t="n">
        <f aca="false">MAX(E25,MIN(Cases!$F$30,MAX(0,ROUNDUP((IF(F5&gt;Inputs!$B$22,INDEX($B24:$AK24,1,MAX(1,F5-Inputs!$B$22)),0)/Inputs!$B$25-Staffing!$F$13)/Inputs!$B$23,0))))</f>
        <v>0</v>
      </c>
      <c r="G25" s="30" t="n">
        <f aca="false">MAX(F25,MIN(Cases!$F$30,MAX(0,ROUNDUP((IF(G5&gt;Inputs!$B$22,INDEX($B24:$AK24,1,MAX(1,G5-Inputs!$B$22)),0)/Inputs!$B$25-Staffing!$F$13)/Inputs!$B$23,0))))</f>
        <v>0</v>
      </c>
      <c r="H25" s="30" t="n">
        <f aca="false">MAX(G25,MIN(Cases!$F$30,MAX(0,ROUNDUP((IF(H5&gt;Inputs!$B$22,INDEX($B24:$AK24,1,MAX(1,H5-Inputs!$B$22)),0)/Inputs!$B$25-Staffing!$F$13)/Inputs!$B$23,0))))</f>
        <v>0</v>
      </c>
      <c r="I25" s="30" t="n">
        <f aca="false">MAX(H25,MIN(Cases!$F$30,MAX(0,ROUNDUP((IF(I5&gt;Inputs!$B$22,INDEX($B24:$AK24,1,MAX(1,I5-Inputs!$B$22)),0)/Inputs!$B$25-Staffing!$F$13)/Inputs!$B$23,0))))</f>
        <v>0</v>
      </c>
      <c r="J25" s="30" t="n">
        <f aca="false">MAX(I25,MIN(Cases!$F$30,MAX(0,ROUNDUP((IF(J5&gt;Inputs!$B$22,INDEX($B24:$AK24,1,MAX(1,J5-Inputs!$B$22)),0)/Inputs!$B$25-Staffing!$F$13)/Inputs!$B$23,0))))</f>
        <v>0</v>
      </c>
      <c r="K25" s="30" t="n">
        <f aca="false">MAX(J25,MIN(Cases!$F$30,MAX(0,ROUNDUP((IF(K5&gt;Inputs!$B$22,INDEX($B24:$AK24,1,MAX(1,K5-Inputs!$B$22)),0)/Inputs!$B$25-Staffing!$F$13)/Inputs!$B$23,0))))</f>
        <v>0</v>
      </c>
      <c r="L25" s="30" t="n">
        <f aca="false">MAX(K25,MIN(Cases!$F$30,MAX(0,ROUNDUP((IF(L5&gt;Inputs!$B$22,INDEX($B24:$AK24,1,MAX(1,L5-Inputs!$B$22)),0)/Inputs!$B$25-Staffing!$F$13)/Inputs!$B$23,0))))</f>
        <v>0</v>
      </c>
      <c r="M25" s="30" t="n">
        <f aca="false">MAX(L25,MIN(Cases!$F$30,MAX(0,ROUNDUP((IF(M5&gt;Inputs!$B$22,INDEX($B24:$AK24,1,MAX(1,M5-Inputs!$B$22)),0)/Inputs!$B$25-Staffing!$F$13)/Inputs!$B$23,0))))</f>
        <v>0</v>
      </c>
      <c r="N25" s="30" t="n">
        <f aca="false">MAX(M25,MIN(Cases!$F$30,MAX(0,ROUNDUP((IF(N5&gt;Inputs!$B$22,INDEX($B24:$AK24,1,MAX(1,N5-Inputs!$B$22)),0)/Inputs!$B$25-Staffing!$F$13)/Inputs!$B$23,0))))</f>
        <v>1</v>
      </c>
      <c r="O25" s="30" t="n">
        <f aca="false">MAX(N25,MIN(Cases!$F$30,MAX(0,ROUNDUP((IF(O5&gt;Inputs!$B$22,INDEX($B24:$AK24,1,MAX(1,O5-Inputs!$B$22)),0)/Inputs!$B$25-Staffing!$F$13)/Inputs!$B$23,0))))</f>
        <v>1</v>
      </c>
      <c r="P25" s="30" t="n">
        <f aca="false">MAX(O25,MIN(Cases!$F$30,MAX(0,ROUNDUP((IF(P5&gt;Inputs!$B$22,INDEX($B24:$AK24,1,MAX(1,P5-Inputs!$B$22)),0)/Inputs!$B$25-Staffing!$F$13)/Inputs!$B$23,0))))</f>
        <v>1</v>
      </c>
      <c r="Q25" s="30" t="n">
        <f aca="false">MAX(P25,MIN(Cases!$F$30,MAX(0,ROUNDUP((IF(Q5&gt;Inputs!$B$22,INDEX($B24:$AK24,1,MAX(1,Q5-Inputs!$B$22)),0)/Inputs!$B$25-Staffing!$F$13)/Inputs!$B$23,0))))</f>
        <v>1</v>
      </c>
      <c r="R25" s="30" t="n">
        <f aca="false">MAX(Q25,MIN(Cases!$F$30,MAX(0,ROUNDUP((IF(R5&gt;Inputs!$B$22,INDEX($B24:$AK24,1,MAX(1,R5-Inputs!$B$22)),0)/Inputs!$B$25-Staffing!$F$13)/Inputs!$B$23,0))))</f>
        <v>2</v>
      </c>
      <c r="S25" s="30" t="n">
        <f aca="false">MAX(R25,MIN(Cases!$F$30,MAX(0,ROUNDUP((IF(S5&gt;Inputs!$B$22,INDEX($B24:$AK24,1,MAX(1,S5-Inputs!$B$22)),0)/Inputs!$B$25-Staffing!$F$13)/Inputs!$B$23,0))))</f>
        <v>2</v>
      </c>
      <c r="T25" s="30" t="n">
        <f aca="false">MAX(S25,MIN(Cases!$F$30,MAX(0,ROUNDUP((IF(T5&gt;Inputs!$B$22,INDEX($B24:$AK24,1,MAX(1,T5-Inputs!$B$22)),0)/Inputs!$B$25-Staffing!$F$13)/Inputs!$B$23,0))))</f>
        <v>3</v>
      </c>
      <c r="U25" s="30" t="n">
        <f aca="false">MAX(T25,MIN(Cases!$F$30,MAX(0,ROUNDUP((IF(U5&gt;Inputs!$B$22,INDEX($B24:$AK24,1,MAX(1,U5-Inputs!$B$22)),0)/Inputs!$B$25-Staffing!$F$13)/Inputs!$B$23,0))))</f>
        <v>3</v>
      </c>
      <c r="V25" s="30" t="n">
        <f aca="false">MAX(U25,MIN(Cases!$F$30,MAX(0,ROUNDUP((IF(V5&gt;Inputs!$B$22,INDEX($B24:$AK24,1,MAX(1,V5-Inputs!$B$22)),0)/Inputs!$B$25-Staffing!$F$13)/Inputs!$B$23,0))))</f>
        <v>3</v>
      </c>
      <c r="W25" s="30" t="n">
        <f aca="false">MAX(V25,MIN(Cases!$F$30,MAX(0,ROUNDUP((IF(W5&gt;Inputs!$B$22,INDEX($B24:$AK24,1,MAX(1,W5-Inputs!$B$22)),0)/Inputs!$B$25-Staffing!$F$13)/Inputs!$B$23,0))))</f>
        <v>3</v>
      </c>
      <c r="X25" s="30" t="n">
        <f aca="false">MAX(W25,MIN(Cases!$F$30,MAX(0,ROUNDUP((IF(X5&gt;Inputs!$B$22,INDEX($B24:$AK24,1,MAX(1,X5-Inputs!$B$22)),0)/Inputs!$B$25-Staffing!$F$13)/Inputs!$B$23,0))))</f>
        <v>4</v>
      </c>
      <c r="Y25" s="30" t="n">
        <f aca="false">MAX(X25,MIN(Cases!$F$30,MAX(0,ROUNDUP((IF(Y5&gt;Inputs!$B$22,INDEX($B24:$AK24,1,MAX(1,Y5-Inputs!$B$22)),0)/Inputs!$B$25-Staffing!$F$13)/Inputs!$B$23,0))))</f>
        <v>4</v>
      </c>
      <c r="Z25" s="30" t="n">
        <f aca="false">MAX(Y25,MIN(Cases!$F$30,MAX(0,ROUNDUP((IF(Z5&gt;Inputs!$B$22,INDEX($B24:$AK24,1,MAX(1,Z5-Inputs!$B$22)),0)/Inputs!$B$25-Staffing!$F$13)/Inputs!$B$23,0))))</f>
        <v>4</v>
      </c>
      <c r="AA25" s="30" t="n">
        <f aca="false">MAX(Z25,MIN(Cases!$F$30,MAX(0,ROUNDUP((IF(AA5&gt;Inputs!$B$22,INDEX($B24:$AK24,1,MAX(1,AA5-Inputs!$B$22)),0)/Inputs!$B$25-Staffing!$F$13)/Inputs!$B$23,0))))</f>
        <v>4</v>
      </c>
      <c r="AB25" s="30" t="n">
        <f aca="false">MAX(AA25,MIN(Cases!$F$30,MAX(0,ROUNDUP((IF(AB5&gt;Inputs!$B$22,INDEX($B24:$AK24,1,MAX(1,AB5-Inputs!$B$22)),0)/Inputs!$B$25-Staffing!$F$13)/Inputs!$B$23,0))))</f>
        <v>4</v>
      </c>
      <c r="AC25" s="30" t="n">
        <f aca="false">MAX(AB25,MIN(Cases!$F$30,MAX(0,ROUNDUP((IF(AC5&gt;Inputs!$B$22,INDEX($B24:$AK24,1,MAX(1,AC5-Inputs!$B$22)),0)/Inputs!$B$25-Staffing!$F$13)/Inputs!$B$23,0))))</f>
        <v>4</v>
      </c>
      <c r="AD25" s="30" t="n">
        <f aca="false">MAX(AC25,MIN(Cases!$F$30,MAX(0,ROUNDUP((IF(AD5&gt;Inputs!$B$22,INDEX($B24:$AK24,1,MAX(1,AD5-Inputs!$B$22)),0)/Inputs!$B$25-Staffing!$F$13)/Inputs!$B$23,0))))</f>
        <v>4</v>
      </c>
      <c r="AE25" s="30" t="n">
        <f aca="false">MAX(AD25,MIN(Cases!$F$30,MAX(0,ROUNDUP((IF(AE5&gt;Inputs!$B$22,INDEX($B24:$AK24,1,MAX(1,AE5-Inputs!$B$22)),0)/Inputs!$B$25-Staffing!$F$13)/Inputs!$B$23,0))))</f>
        <v>4</v>
      </c>
      <c r="AF25" s="30" t="n">
        <f aca="false">MAX(AE25,MIN(Cases!$F$30,MAX(0,ROUNDUP((IF(AF5&gt;Inputs!$B$22,INDEX($B24:$AK24,1,MAX(1,AF5-Inputs!$B$22)),0)/Inputs!$B$25-Staffing!$F$13)/Inputs!$B$23,0))))</f>
        <v>4</v>
      </c>
      <c r="AG25" s="30" t="n">
        <f aca="false">MAX(AF25,MIN(Cases!$F$30,MAX(0,ROUNDUP((IF(AG5&gt;Inputs!$B$22,INDEX($B24:$AK24,1,MAX(1,AG5-Inputs!$B$22)),0)/Inputs!$B$25-Staffing!$F$13)/Inputs!$B$23,0))))</f>
        <v>4</v>
      </c>
      <c r="AH25" s="30" t="n">
        <f aca="false">MAX(AG25,MIN(Cases!$F$30,MAX(0,ROUNDUP((IF(AH5&gt;Inputs!$B$22,INDEX($B24:$AK24,1,MAX(1,AH5-Inputs!$B$22)),0)/Inputs!$B$25-Staffing!$F$13)/Inputs!$B$23,0))))</f>
        <v>4</v>
      </c>
      <c r="AI25" s="30" t="n">
        <f aca="false">MAX(AH25,MIN(Cases!$F$30,MAX(0,ROUNDUP((IF(AI5&gt;Inputs!$B$22,INDEX($B24:$AK24,1,MAX(1,AI5-Inputs!$B$22)),0)/Inputs!$B$25-Staffing!$F$13)/Inputs!$B$23,0))))</f>
        <v>4</v>
      </c>
      <c r="AJ25" s="30" t="n">
        <f aca="false">MAX(AI25,MIN(Cases!$F$30,MAX(0,ROUNDUP((IF(AJ5&gt;Inputs!$B$22,INDEX($B24:$AK24,1,MAX(1,AJ5-Inputs!$B$22)),0)/Inputs!$B$25-Staffing!$F$13)/Inputs!$B$23,0))))</f>
        <v>4</v>
      </c>
      <c r="AK25" s="30" t="n">
        <f aca="false">MAX(AJ25,MIN(Cases!$F$30,MAX(0,ROUNDUP((IF(AK5&gt;Inputs!$B$22,INDEX($B24:$AK24,1,MAX(1,AK5-Inputs!$B$22)),0)/Inputs!$B$25-Staffing!$F$13)/Inputs!$B$23,0))))</f>
        <v>4</v>
      </c>
    </row>
    <row r="26" customFormat="false" ht="15" hidden="false" customHeight="true" outlineLevel="0" collapsed="false">
      <c r="A26" s="25" t="s">
        <v>259</v>
      </c>
      <c r="B26" s="30" t="n">
        <f aca="false">B25-0</f>
        <v>0</v>
      </c>
      <c r="C26" s="30" t="n">
        <f aca="false">C25-B25</f>
        <v>0</v>
      </c>
      <c r="D26" s="30" t="n">
        <f aca="false">D25-C25</f>
        <v>0</v>
      </c>
      <c r="E26" s="30" t="n">
        <f aca="false">E25-D25</f>
        <v>0</v>
      </c>
      <c r="F26" s="30" t="n">
        <f aca="false">F25-E25</f>
        <v>0</v>
      </c>
      <c r="G26" s="30" t="n">
        <f aca="false">G25-F25</f>
        <v>0</v>
      </c>
      <c r="H26" s="30" t="n">
        <f aca="false">H25-G25</f>
        <v>0</v>
      </c>
      <c r="I26" s="30" t="n">
        <f aca="false">I25-H25</f>
        <v>0</v>
      </c>
      <c r="J26" s="30" t="n">
        <f aca="false">J25-I25</f>
        <v>0</v>
      </c>
      <c r="K26" s="30" t="n">
        <f aca="false">K25-J25</f>
        <v>0</v>
      </c>
      <c r="L26" s="30" t="n">
        <f aca="false">L25-K25</f>
        <v>0</v>
      </c>
      <c r="M26" s="30" t="n">
        <f aca="false">M25-L25</f>
        <v>0</v>
      </c>
      <c r="N26" s="30" t="n">
        <f aca="false">N25-M25</f>
        <v>1</v>
      </c>
      <c r="O26" s="30" t="n">
        <f aca="false">O25-N25</f>
        <v>0</v>
      </c>
      <c r="P26" s="30" t="n">
        <f aca="false">P25-O25</f>
        <v>0</v>
      </c>
      <c r="Q26" s="30" t="n">
        <f aca="false">Q25-P25</f>
        <v>0</v>
      </c>
      <c r="R26" s="30" t="n">
        <f aca="false">R25-Q25</f>
        <v>1</v>
      </c>
      <c r="S26" s="30" t="n">
        <f aca="false">S25-R25</f>
        <v>0</v>
      </c>
      <c r="T26" s="30" t="n">
        <f aca="false">T25-S25</f>
        <v>1</v>
      </c>
      <c r="U26" s="30" t="n">
        <f aca="false">U25-T25</f>
        <v>0</v>
      </c>
      <c r="V26" s="30" t="n">
        <f aca="false">V25-U25</f>
        <v>0</v>
      </c>
      <c r="W26" s="30" t="n">
        <f aca="false">W25-V25</f>
        <v>0</v>
      </c>
      <c r="X26" s="30" t="n">
        <f aca="false">X25-W25</f>
        <v>1</v>
      </c>
      <c r="Y26" s="30" t="n">
        <f aca="false">Y25-X25</f>
        <v>0</v>
      </c>
      <c r="Z26" s="30" t="n">
        <f aca="false">Z25-Y25</f>
        <v>0</v>
      </c>
      <c r="AA26" s="30" t="n">
        <f aca="false">AA25-Z25</f>
        <v>0</v>
      </c>
      <c r="AB26" s="30" t="n">
        <f aca="false">AB25-AA25</f>
        <v>0</v>
      </c>
      <c r="AC26" s="30" t="n">
        <f aca="false">AC25-AB25</f>
        <v>0</v>
      </c>
      <c r="AD26" s="30" t="n">
        <f aca="false">AD25-AC25</f>
        <v>0</v>
      </c>
      <c r="AE26" s="30" t="n">
        <f aca="false">AE25-AD25</f>
        <v>0</v>
      </c>
      <c r="AF26" s="30" t="n">
        <f aca="false">AF25-AE25</f>
        <v>0</v>
      </c>
      <c r="AG26" s="30" t="n">
        <f aca="false">AG25-AF25</f>
        <v>0</v>
      </c>
      <c r="AH26" s="30" t="n">
        <f aca="false">AH25-AG25</f>
        <v>0</v>
      </c>
      <c r="AI26" s="30" t="n">
        <f aca="false">AI25-AH25</f>
        <v>0</v>
      </c>
      <c r="AJ26" s="30" t="n">
        <f aca="false">AJ25-AI25</f>
        <v>0</v>
      </c>
      <c r="AK26" s="30" t="n">
        <f aca="false">AK25-AJ25</f>
        <v>0</v>
      </c>
    </row>
    <row r="27" customFormat="false" ht="15" hidden="false" customHeight="true" outlineLevel="0" collapsed="false">
      <c r="A27" s="25" t="s">
        <v>260</v>
      </c>
      <c r="B27" s="32" t="n">
        <f aca="false">Staffing!$F$13+B25*Inputs!$B$23</f>
        <v>270</v>
      </c>
      <c r="C27" s="32" t="n">
        <f aca="false">Staffing!$F$13+C25*Inputs!$B$23</f>
        <v>270</v>
      </c>
      <c r="D27" s="32" t="n">
        <f aca="false">Staffing!$F$13+D25*Inputs!$B$23</f>
        <v>270</v>
      </c>
      <c r="E27" s="32" t="n">
        <f aca="false">Staffing!$F$13+E25*Inputs!$B$23</f>
        <v>270</v>
      </c>
      <c r="F27" s="32" t="n">
        <f aca="false">Staffing!$F$13+F25*Inputs!$B$23</f>
        <v>270</v>
      </c>
      <c r="G27" s="32" t="n">
        <f aca="false">Staffing!$F$13+G25*Inputs!$B$23</f>
        <v>270</v>
      </c>
      <c r="H27" s="32" t="n">
        <f aca="false">Staffing!$F$13+H25*Inputs!$B$23</f>
        <v>270</v>
      </c>
      <c r="I27" s="32" t="n">
        <f aca="false">Staffing!$F$13+I25*Inputs!$B$23</f>
        <v>270</v>
      </c>
      <c r="J27" s="32" t="n">
        <f aca="false">Staffing!$F$13+J25*Inputs!$B$23</f>
        <v>270</v>
      </c>
      <c r="K27" s="32" t="n">
        <f aca="false">Staffing!$F$13+K25*Inputs!$B$23</f>
        <v>270</v>
      </c>
      <c r="L27" s="32" t="n">
        <f aca="false">Staffing!$F$13+L25*Inputs!$B$23</f>
        <v>270</v>
      </c>
      <c r="M27" s="32" t="n">
        <f aca="false">Staffing!$F$13+M25*Inputs!$B$23</f>
        <v>270</v>
      </c>
      <c r="N27" s="32" t="n">
        <f aca="false">Staffing!$F$13+N25*Inputs!$B$23</f>
        <v>370</v>
      </c>
      <c r="O27" s="32" t="n">
        <f aca="false">Staffing!$F$13+O25*Inputs!$B$23</f>
        <v>370</v>
      </c>
      <c r="P27" s="32" t="n">
        <f aca="false">Staffing!$F$13+P25*Inputs!$B$23</f>
        <v>370</v>
      </c>
      <c r="Q27" s="32" t="n">
        <f aca="false">Staffing!$F$13+Q25*Inputs!$B$23</f>
        <v>370</v>
      </c>
      <c r="R27" s="32" t="n">
        <f aca="false">Staffing!$F$13+R25*Inputs!$B$23</f>
        <v>470</v>
      </c>
      <c r="S27" s="32" t="n">
        <f aca="false">Staffing!$F$13+S25*Inputs!$B$23</f>
        <v>470</v>
      </c>
      <c r="T27" s="32" t="n">
        <f aca="false">Staffing!$F$13+T25*Inputs!$B$23</f>
        <v>570</v>
      </c>
      <c r="U27" s="32" t="n">
        <f aca="false">Staffing!$F$13+U25*Inputs!$B$23</f>
        <v>570</v>
      </c>
      <c r="V27" s="32" t="n">
        <f aca="false">Staffing!$F$13+V25*Inputs!$B$23</f>
        <v>570</v>
      </c>
      <c r="W27" s="32" t="n">
        <f aca="false">Staffing!$F$13+W25*Inputs!$B$23</f>
        <v>570</v>
      </c>
      <c r="X27" s="32" t="n">
        <f aca="false">Staffing!$F$13+X25*Inputs!$B$23</f>
        <v>670</v>
      </c>
      <c r="Y27" s="32" t="n">
        <f aca="false">Staffing!$F$13+Y25*Inputs!$B$23</f>
        <v>670</v>
      </c>
      <c r="Z27" s="32" t="n">
        <f aca="false">Staffing!$F$13+Z25*Inputs!$B$23</f>
        <v>670</v>
      </c>
      <c r="AA27" s="32" t="n">
        <f aca="false">Staffing!$F$13+AA25*Inputs!$B$23</f>
        <v>670</v>
      </c>
      <c r="AB27" s="32" t="n">
        <f aca="false">Staffing!$F$13+AB25*Inputs!$B$23</f>
        <v>670</v>
      </c>
      <c r="AC27" s="32" t="n">
        <f aca="false">Staffing!$F$13+AC25*Inputs!$B$23</f>
        <v>670</v>
      </c>
      <c r="AD27" s="32" t="n">
        <f aca="false">Staffing!$F$13+AD25*Inputs!$B$23</f>
        <v>670</v>
      </c>
      <c r="AE27" s="32" t="n">
        <f aca="false">Staffing!$F$13+AE25*Inputs!$B$23</f>
        <v>670</v>
      </c>
      <c r="AF27" s="32" t="n">
        <f aca="false">Staffing!$F$13+AF25*Inputs!$B$23</f>
        <v>670</v>
      </c>
      <c r="AG27" s="32" t="n">
        <f aca="false">Staffing!$F$13+AG25*Inputs!$B$23</f>
        <v>670</v>
      </c>
      <c r="AH27" s="32" t="n">
        <f aca="false">Staffing!$F$13+AH25*Inputs!$B$23</f>
        <v>670</v>
      </c>
      <c r="AI27" s="32" t="n">
        <f aca="false">Staffing!$F$13+AI25*Inputs!$B$23</f>
        <v>670</v>
      </c>
      <c r="AJ27" s="32" t="n">
        <f aca="false">Staffing!$F$13+AJ25*Inputs!$B$23</f>
        <v>670</v>
      </c>
      <c r="AK27" s="32" t="n">
        <f aca="false">Staffing!$F$13+AK25*Inputs!$B$23</f>
        <v>670</v>
      </c>
    </row>
    <row r="28" customFormat="false" ht="15" hidden="false" customHeight="true" outlineLevel="0" collapsed="false">
      <c r="A28" s="25" t="s">
        <v>261</v>
      </c>
      <c r="B28" s="32" t="n">
        <f aca="false">B17*B23</f>
        <v>0</v>
      </c>
      <c r="C28" s="32" t="n">
        <f aca="false">C17*C23</f>
        <v>0</v>
      </c>
      <c r="D28" s="32" t="n">
        <f aca="false">D17*D23</f>
        <v>7.9</v>
      </c>
      <c r="E28" s="32" t="n">
        <f aca="false">E17*E23</f>
        <v>23.621</v>
      </c>
      <c r="F28" s="32" t="n">
        <f aca="false">F17*F23</f>
        <v>31.28479</v>
      </c>
      <c r="G28" s="32" t="n">
        <f aca="false">G17*G23</f>
        <v>46.7719421</v>
      </c>
      <c r="H28" s="32" t="n">
        <f aca="false">H17*H23</f>
        <v>54.204222679</v>
      </c>
      <c r="I28" s="32" t="n">
        <f aca="false">I17*I23</f>
        <v>69.46218045221</v>
      </c>
      <c r="J28" s="32" t="n">
        <f aca="false">J17*J23</f>
        <v>76.6675586476879</v>
      </c>
      <c r="K28" s="32" t="n">
        <f aca="false">K17*K23</f>
        <v>91.700883061211</v>
      </c>
      <c r="L28" s="32" t="n">
        <f aca="false">L17*L23</f>
        <v>98.6838742305989</v>
      </c>
      <c r="M28" s="32" t="n">
        <f aca="false">M17*M23</f>
        <v>113.497035488293</v>
      </c>
      <c r="N28" s="32" t="n">
        <f aca="false">N17*N23</f>
        <v>120.26206513341</v>
      </c>
      <c r="O28" s="32" t="n">
        <f aca="false">O17*O23</f>
        <v>134.859444482076</v>
      </c>
      <c r="P28" s="32" t="n">
        <f aca="false">P17*P23</f>
        <v>149.310850037255</v>
      </c>
      <c r="Q28" s="32" t="n">
        <f aca="false">Q17*Q23</f>
        <v>171.517741536883</v>
      </c>
      <c r="R28" s="32" t="n">
        <f aca="false">R17*R23</f>
        <v>185.602564121514</v>
      </c>
      <c r="S28" s="32" t="n">
        <f aca="false">S17*S23</f>
        <v>207.446538480299</v>
      </c>
      <c r="T28" s="32" t="n">
        <f aca="false">T17*T23</f>
        <v>221.172073095496</v>
      </c>
      <c r="U28" s="32" t="n">
        <f aca="false">U17*U23</f>
        <v>242.660352364541</v>
      </c>
      <c r="V28" s="32" t="n">
        <f aca="false">V17*V23</f>
        <v>256.033748840895</v>
      </c>
      <c r="W28" s="32" t="n">
        <f aca="false">W17*W23</f>
        <v>277.173411352486</v>
      </c>
      <c r="X28" s="32" t="n">
        <f aca="false">X17*X23</f>
        <v>290.201677238961</v>
      </c>
      <c r="Y28" s="32" t="n">
        <f aca="false">Y17*Y23</f>
        <v>310.999660466572</v>
      </c>
      <c r="Z28" s="32" t="n">
        <f aca="false">Z17*Z23</f>
        <v>323.689663861906</v>
      </c>
      <c r="AA28" s="32" t="n">
        <f aca="false">AA17*AA23</f>
        <v>344.152767223287</v>
      </c>
      <c r="AB28" s="32" t="n">
        <f aca="false">AB17*AB23</f>
        <v>364.411239551054</v>
      </c>
      <c r="AC28" s="32" t="n">
        <f aca="false">AC17*AC23</f>
        <v>392.367127155544</v>
      </c>
      <c r="AD28" s="32" t="n">
        <f aca="false">AD17*AD23</f>
        <v>412.143455883988</v>
      </c>
      <c r="AE28" s="32" t="n">
        <f aca="false">AE17*AE23</f>
        <v>439.622021325148</v>
      </c>
      <c r="AF28" s="32" t="n">
        <f aca="false">AF17*AF23</f>
        <v>458.925801111897</v>
      </c>
      <c r="AG28" s="32" t="n">
        <f aca="false">AG17*AG23</f>
        <v>478.036543100778</v>
      </c>
      <c r="AH28" s="32" t="n">
        <f aca="false">AH17*AH23</f>
        <v>496.95617766977</v>
      </c>
      <c r="AI28" s="32" t="n">
        <f aca="false">AI17*AI23</f>
        <v>507.786615893072</v>
      </c>
      <c r="AJ28" s="32" t="n">
        <f aca="false">AJ17*AJ23</f>
        <v>518.508749734142</v>
      </c>
      <c r="AK28" s="32" t="n">
        <f aca="false">AK17*AK23</f>
        <v>529.1236622368</v>
      </c>
    </row>
    <row r="29" customFormat="false" ht="15" hidden="false" customHeight="true" outlineLevel="0" collapsed="false">
      <c r="A29" s="25" t="s">
        <v>262</v>
      </c>
      <c r="B29" s="32" t="n">
        <f aca="false">MAX(0,B27-B28)</f>
        <v>270</v>
      </c>
      <c r="C29" s="32" t="n">
        <f aca="false">MAX(0,C27-C28)</f>
        <v>270</v>
      </c>
      <c r="D29" s="32" t="n">
        <f aca="false">MAX(0,D27-D28)</f>
        <v>262.1</v>
      </c>
      <c r="E29" s="32" t="n">
        <f aca="false">MAX(0,E27-E28)</f>
        <v>246.379</v>
      </c>
      <c r="F29" s="32" t="n">
        <f aca="false">MAX(0,F27-F28)</f>
        <v>238.71521</v>
      </c>
      <c r="G29" s="32" t="n">
        <f aca="false">MAX(0,G27-G28)</f>
        <v>223.2280579</v>
      </c>
      <c r="H29" s="32" t="n">
        <f aca="false">MAX(0,H27-H28)</f>
        <v>215.795777321</v>
      </c>
      <c r="I29" s="32" t="n">
        <f aca="false">MAX(0,I27-I28)</f>
        <v>200.53781954779</v>
      </c>
      <c r="J29" s="32" t="n">
        <f aca="false">MAX(0,J27-J28)</f>
        <v>193.332441352312</v>
      </c>
      <c r="K29" s="32" t="n">
        <f aca="false">MAX(0,K27-K28)</f>
        <v>178.299116938789</v>
      </c>
      <c r="L29" s="32" t="n">
        <f aca="false">MAX(0,L27-L28)</f>
        <v>171.316125769401</v>
      </c>
      <c r="M29" s="32" t="n">
        <f aca="false">MAX(0,M27-M28)</f>
        <v>156.502964511707</v>
      </c>
      <c r="N29" s="32" t="n">
        <f aca="false">MAX(0,N27-N28)</f>
        <v>249.73793486659</v>
      </c>
      <c r="O29" s="32" t="n">
        <f aca="false">MAX(0,O27-O28)</f>
        <v>235.140555517924</v>
      </c>
      <c r="P29" s="32" t="n">
        <f aca="false">MAX(0,P27-P28)</f>
        <v>220.689149962745</v>
      </c>
      <c r="Q29" s="32" t="n">
        <f aca="false">MAX(0,Q27-Q28)</f>
        <v>198.482258463117</v>
      </c>
      <c r="R29" s="32" t="n">
        <f aca="false">MAX(0,R27-R28)</f>
        <v>284.397435878486</v>
      </c>
      <c r="S29" s="32" t="n">
        <f aca="false">MAX(0,S27-S28)</f>
        <v>262.553461519701</v>
      </c>
      <c r="T29" s="32" t="n">
        <f aca="false">MAX(0,T27-T28)</f>
        <v>348.827926904504</v>
      </c>
      <c r="U29" s="32" t="n">
        <f aca="false">MAX(0,U27-U28)</f>
        <v>327.339647635459</v>
      </c>
      <c r="V29" s="32" t="n">
        <f aca="false">MAX(0,V27-V28)</f>
        <v>313.966251159105</v>
      </c>
      <c r="W29" s="32" t="n">
        <f aca="false">MAX(0,W27-W28)</f>
        <v>292.826588647514</v>
      </c>
      <c r="X29" s="32" t="n">
        <f aca="false">MAX(0,X27-X28)</f>
        <v>379.798322761039</v>
      </c>
      <c r="Y29" s="32" t="n">
        <f aca="false">MAX(0,Y27-Y28)</f>
        <v>359.000339533428</v>
      </c>
      <c r="Z29" s="32" t="n">
        <f aca="false">MAX(0,Z27-Z28)</f>
        <v>346.310336138094</v>
      </c>
      <c r="AA29" s="32" t="n">
        <f aca="false">MAX(0,AA27-AA28)</f>
        <v>325.847232776713</v>
      </c>
      <c r="AB29" s="32" t="n">
        <f aca="false">MAX(0,AB27-AB28)</f>
        <v>305.588760448946</v>
      </c>
      <c r="AC29" s="32" t="n">
        <f aca="false">MAX(0,AC27-AC28)</f>
        <v>277.632872844456</v>
      </c>
      <c r="AD29" s="32" t="n">
        <f aca="false">MAX(0,AD27-AD28)</f>
        <v>257.856544116012</v>
      </c>
      <c r="AE29" s="32" t="n">
        <f aca="false">MAX(0,AE27-AE28)</f>
        <v>230.377978674852</v>
      </c>
      <c r="AF29" s="32" t="n">
        <f aca="false">MAX(0,AF27-AF28)</f>
        <v>211.074198888103</v>
      </c>
      <c r="AG29" s="32" t="n">
        <f aca="false">MAX(0,AG27-AG28)</f>
        <v>191.963456899222</v>
      </c>
      <c r="AH29" s="32" t="n">
        <f aca="false">MAX(0,AH27-AH28)</f>
        <v>173.04382233023</v>
      </c>
      <c r="AI29" s="32" t="n">
        <f aca="false">MAX(0,AI27-AI28)</f>
        <v>162.213384106928</v>
      </c>
      <c r="AJ29" s="32" t="n">
        <f aca="false">MAX(0,AJ27-AJ28)</f>
        <v>151.491250265858</v>
      </c>
      <c r="AK29" s="32" t="n">
        <f aca="false">MAX(0,AK27-AK28)</f>
        <v>140.8763377632</v>
      </c>
    </row>
    <row r="30" customFormat="false" ht="15" hidden="false" customHeight="true" outlineLevel="0" collapsed="false">
      <c r="A30" s="25" t="s">
        <v>263</v>
      </c>
      <c r="B30" s="30" t="n">
        <f aca="false">MIN(B12+B11,INT(B29/Cases!$F$22),MAX(0,INT((Staffing!$F$13/Inputs!$B$23+B25)*2)-(0-B15)))</f>
        <v>0</v>
      </c>
      <c r="C30" s="30" t="n">
        <f aca="false">MIN(C12+C11,INT(C29/Cases!$F$22),MAX(0,INT((Staffing!$F$13/Inputs!$B$23+C25)*2)-(B36-C15)))</f>
        <v>1</v>
      </c>
      <c r="D30" s="30" t="n">
        <f aca="false">MIN(D12+D11,INT(D29/Cases!$F$22),MAX(0,INT((Staffing!$F$13/Inputs!$B$23+D25)*2)-(C36-D15)))</f>
        <v>2</v>
      </c>
      <c r="E30" s="30" t="n">
        <f aca="false">MIN(E12+E11,INT(E29/Cases!$F$22),MAX(0,INT((Staffing!$F$13/Inputs!$B$23+E25)*2)-(D36-E15)))</f>
        <v>1</v>
      </c>
      <c r="F30" s="30" t="n">
        <f aca="false">MIN(F12+F11,INT(F29/Cases!$F$22),MAX(0,INT((Staffing!$F$13/Inputs!$B$23+F25)*2)-(E36-F15)))</f>
        <v>2</v>
      </c>
      <c r="G30" s="30" t="n">
        <f aca="false">MIN(G12+G11,INT(G29/Cases!$F$22),MAX(0,INT((Staffing!$F$13/Inputs!$B$23+G25)*2)-(F36-G15)))</f>
        <v>1</v>
      </c>
      <c r="H30" s="30" t="n">
        <f aca="false">MIN(H12+H11,INT(H29/Cases!$F$22),MAX(0,INT((Staffing!$F$13/Inputs!$B$23+H25)*2)-(G36-H15)))</f>
        <v>2</v>
      </c>
      <c r="I30" s="30" t="n">
        <f aca="false">MIN(I12+I11,INT(I29/Cases!$F$22),MAX(0,INT((Staffing!$F$13/Inputs!$B$23+I25)*2)-(H36-I15)))</f>
        <v>1</v>
      </c>
      <c r="J30" s="30" t="n">
        <f aca="false">MIN(J12+J11,INT(J29/Cases!$F$22),MAX(0,INT((Staffing!$F$13/Inputs!$B$23+J25)*2)-(I36-J15)))</f>
        <v>2</v>
      </c>
      <c r="K30" s="30" t="n">
        <f aca="false">MIN(K12+K11,INT(K29/Cases!$F$22),MAX(0,INT((Staffing!$F$13/Inputs!$B$23+K25)*2)-(J36-K15)))</f>
        <v>1</v>
      </c>
      <c r="L30" s="30" t="n">
        <f aca="false">MIN(L12+L11,INT(L29/Cases!$F$22),MAX(0,INT((Staffing!$F$13/Inputs!$B$23+L25)*2)-(K36-L15)))</f>
        <v>2</v>
      </c>
      <c r="M30" s="30" t="n">
        <f aca="false">MIN(M12+M11,INT(M29/Cases!$F$22),MAX(0,INT((Staffing!$F$13/Inputs!$B$23+M25)*2)-(L36-M15)))</f>
        <v>1</v>
      </c>
      <c r="N30" s="30" t="n">
        <f aca="false">MIN(N12+N11,INT(N29/Cases!$F$22),MAX(0,INT((Staffing!$F$13/Inputs!$B$23+N25)*2)-(M36-N15)))</f>
        <v>2</v>
      </c>
      <c r="O30" s="30" t="n">
        <f aca="false">MIN(O12+O11,INT(O29/Cases!$F$22),MAX(0,INT((Staffing!$F$13/Inputs!$B$23+O25)*2)-(N36-O15)))</f>
        <v>2</v>
      </c>
      <c r="P30" s="30" t="n">
        <f aca="false">MIN(P12+P11,INT(P29/Cases!$F$22),MAX(0,INT((Staffing!$F$13/Inputs!$B$23+P25)*2)-(O36-P15)))</f>
        <v>3</v>
      </c>
      <c r="Q30" s="30" t="n">
        <f aca="false">MIN(Q12+Q11,INT(Q29/Cases!$F$22),MAX(0,INT((Staffing!$F$13/Inputs!$B$23+Q25)*2)-(P36-Q15)))</f>
        <v>2</v>
      </c>
      <c r="R30" s="30" t="n">
        <f aca="false">MIN(R12+R11,INT(R29/Cases!$F$22),MAX(0,INT((Staffing!$F$13/Inputs!$B$23+R25)*2)-(Q36-R15)))</f>
        <v>3</v>
      </c>
      <c r="S30" s="30" t="n">
        <f aca="false">MIN(S12+S11,INT(S29/Cases!$F$22),MAX(0,INT((Staffing!$F$13/Inputs!$B$23+S25)*2)-(R36-S15)))</f>
        <v>2</v>
      </c>
      <c r="T30" s="30" t="n">
        <f aca="false">MIN(T12+T11,INT(T29/Cases!$F$22),MAX(0,INT((Staffing!$F$13/Inputs!$B$23+T25)*2)-(S36-T15)))</f>
        <v>3</v>
      </c>
      <c r="U30" s="30" t="n">
        <f aca="false">MIN(U12+U11,INT(U29/Cases!$F$22),MAX(0,INT((Staffing!$F$13/Inputs!$B$23+U25)*2)-(T36-U15)))</f>
        <v>2</v>
      </c>
      <c r="V30" s="30" t="n">
        <f aca="false">MIN(V12+V11,INT(V29/Cases!$F$22),MAX(0,INT((Staffing!$F$13/Inputs!$B$23+V25)*2)-(U36-V15)))</f>
        <v>3</v>
      </c>
      <c r="W30" s="30" t="n">
        <f aca="false">MIN(W12+W11,INT(W29/Cases!$F$22),MAX(0,INT((Staffing!$F$13/Inputs!$B$23+W25)*2)-(V36-W15)))</f>
        <v>2</v>
      </c>
      <c r="X30" s="30" t="n">
        <f aca="false">MIN(X12+X11,INT(X29/Cases!$F$22),MAX(0,INT((Staffing!$F$13/Inputs!$B$23+X25)*2)-(W36-X15)))</f>
        <v>3</v>
      </c>
      <c r="Y30" s="30" t="n">
        <f aca="false">MIN(Y12+Y11,INT(Y29/Cases!$F$22),MAX(0,INT((Staffing!$F$13/Inputs!$B$23+Y25)*2)-(X36-Y15)))</f>
        <v>2</v>
      </c>
      <c r="Z30" s="30" t="n">
        <f aca="false">MIN(Z12+Z11,INT(Z29/Cases!$F$22),MAX(0,INT((Staffing!$F$13/Inputs!$B$23+Z25)*2)-(Y36-Z15)))</f>
        <v>3</v>
      </c>
      <c r="AA30" s="30" t="n">
        <f aca="false">MIN(AA12+AA11,INT(AA29/Cases!$F$22),MAX(0,INT((Staffing!$F$13/Inputs!$B$23+AA25)*2)-(Z36-AA15)))</f>
        <v>3</v>
      </c>
      <c r="AB30" s="30" t="n">
        <f aca="false">MIN(AB12+AB11,INT(AB29/Cases!$F$22),MAX(0,INT((Staffing!$F$13/Inputs!$B$23+AB25)*2)-(AA36-AB15)))</f>
        <v>4</v>
      </c>
      <c r="AC30" s="30" t="n">
        <f aca="false">MIN(AC12+AC11,INT(AC29/Cases!$F$22),MAX(0,INT((Staffing!$F$13/Inputs!$B$23+AC25)*2)-(AB36-AC15)))</f>
        <v>3</v>
      </c>
      <c r="AD30" s="30" t="n">
        <f aca="false">MIN(AD12+AD11,INT(AD29/Cases!$F$22),MAX(0,INT((Staffing!$F$13/Inputs!$B$23+AD25)*2)-(AC36-AD15)))</f>
        <v>4</v>
      </c>
      <c r="AE30" s="30" t="n">
        <f aca="false">MIN(AE12+AE11,INT(AE29/Cases!$F$22),MAX(0,INT((Staffing!$F$13/Inputs!$B$23+AE25)*2)-(AD36-AE15)))</f>
        <v>3</v>
      </c>
      <c r="AF30" s="30" t="n">
        <f aca="false">MIN(AF12+AF11,INT(AF29/Cases!$F$22),MAX(0,INT((Staffing!$F$13/Inputs!$B$23+AF25)*2)-(AE36-AF15)))</f>
        <v>3</v>
      </c>
      <c r="AG30" s="30" t="n">
        <f aca="false">MIN(AG12+AG11,INT(AG29/Cases!$F$22),MAX(0,INT((Staffing!$F$13/Inputs!$B$23+AG25)*2)-(AF36-AG15)))</f>
        <v>3</v>
      </c>
      <c r="AH30" s="30" t="n">
        <f aca="false">MIN(AH12+AH11,INT(AH29/Cases!$F$22),MAX(0,INT((Staffing!$F$13/Inputs!$B$23+AH25)*2)-(AG36-AH15)))</f>
        <v>2</v>
      </c>
      <c r="AI30" s="30" t="n">
        <f aca="false">MIN(AI12+AI11,INT(AI29/Cases!$F$22),MAX(0,INT((Staffing!$F$13/Inputs!$B$23+AI25)*2)-(AH36-AI15)))</f>
        <v>2</v>
      </c>
      <c r="AJ30" s="30" t="n">
        <f aca="false">MIN(AJ12+AJ11,INT(AJ29/Cases!$F$22),MAX(0,INT((Staffing!$F$13/Inputs!$B$23+AJ25)*2)-(AI36-AJ15)))</f>
        <v>2</v>
      </c>
      <c r="AK30" s="30" t="n">
        <f aca="false">MIN(AK12+AK11,INT(AK29/Cases!$F$22),MAX(0,INT((Staffing!$F$13/Inputs!$B$23+AK25)*2)-(AJ36-AK15)))</f>
        <v>2</v>
      </c>
    </row>
    <row r="31" customFormat="false" ht="15" hidden="false" customHeight="true" outlineLevel="0" collapsed="false">
      <c r="A31" s="25" t="s">
        <v>264</v>
      </c>
      <c r="B31" s="30" t="n">
        <f aca="false">B30*Cases!$F$22</f>
        <v>0</v>
      </c>
      <c r="C31" s="30" t="n">
        <f aca="false">C30*Cases!$F$22</f>
        <v>60</v>
      </c>
      <c r="D31" s="30" t="n">
        <f aca="false">D30*Cases!$F$22</f>
        <v>120</v>
      </c>
      <c r="E31" s="30" t="n">
        <f aca="false">E30*Cases!$F$22</f>
        <v>60</v>
      </c>
      <c r="F31" s="30" t="n">
        <f aca="false">F30*Cases!$F$22</f>
        <v>120</v>
      </c>
      <c r="G31" s="30" t="n">
        <f aca="false">G30*Cases!$F$22</f>
        <v>60</v>
      </c>
      <c r="H31" s="30" t="n">
        <f aca="false">H30*Cases!$F$22</f>
        <v>120</v>
      </c>
      <c r="I31" s="30" t="n">
        <f aca="false">I30*Cases!$F$22</f>
        <v>60</v>
      </c>
      <c r="J31" s="30" t="n">
        <f aca="false">J30*Cases!$F$22</f>
        <v>120</v>
      </c>
      <c r="K31" s="30" t="n">
        <f aca="false">K30*Cases!$F$22</f>
        <v>60</v>
      </c>
      <c r="L31" s="30" t="n">
        <f aca="false">L30*Cases!$F$22</f>
        <v>120</v>
      </c>
      <c r="M31" s="30" t="n">
        <f aca="false">M30*Cases!$F$22</f>
        <v>60</v>
      </c>
      <c r="N31" s="30" t="n">
        <f aca="false">N30*Cases!$F$22</f>
        <v>120</v>
      </c>
      <c r="O31" s="30" t="n">
        <f aca="false">O30*Cases!$F$22</f>
        <v>120</v>
      </c>
      <c r="P31" s="30" t="n">
        <f aca="false">P30*Cases!$F$22</f>
        <v>180</v>
      </c>
      <c r="Q31" s="30" t="n">
        <f aca="false">Q30*Cases!$F$22</f>
        <v>120</v>
      </c>
      <c r="R31" s="30" t="n">
        <f aca="false">R30*Cases!$F$22</f>
        <v>180</v>
      </c>
      <c r="S31" s="30" t="n">
        <f aca="false">S30*Cases!$F$22</f>
        <v>120</v>
      </c>
      <c r="T31" s="30" t="n">
        <f aca="false">T30*Cases!$F$22</f>
        <v>180</v>
      </c>
      <c r="U31" s="30" t="n">
        <f aca="false">U30*Cases!$F$22</f>
        <v>120</v>
      </c>
      <c r="V31" s="30" t="n">
        <f aca="false">V30*Cases!$F$22</f>
        <v>180</v>
      </c>
      <c r="W31" s="30" t="n">
        <f aca="false">W30*Cases!$F$22</f>
        <v>120</v>
      </c>
      <c r="X31" s="30" t="n">
        <f aca="false">X30*Cases!$F$22</f>
        <v>180</v>
      </c>
      <c r="Y31" s="30" t="n">
        <f aca="false">Y30*Cases!$F$22</f>
        <v>120</v>
      </c>
      <c r="Z31" s="30" t="n">
        <f aca="false">Z30*Cases!$F$22</f>
        <v>180</v>
      </c>
      <c r="AA31" s="30" t="n">
        <f aca="false">AA30*Cases!$F$22</f>
        <v>180</v>
      </c>
      <c r="AB31" s="30" t="n">
        <f aca="false">AB30*Cases!$F$22</f>
        <v>240</v>
      </c>
      <c r="AC31" s="30" t="n">
        <f aca="false">AC30*Cases!$F$22</f>
        <v>180</v>
      </c>
      <c r="AD31" s="30" t="n">
        <f aca="false">AD30*Cases!$F$22</f>
        <v>240</v>
      </c>
      <c r="AE31" s="30" t="n">
        <f aca="false">AE30*Cases!$F$22</f>
        <v>180</v>
      </c>
      <c r="AF31" s="30" t="n">
        <f aca="false">AF30*Cases!$F$22</f>
        <v>180</v>
      </c>
      <c r="AG31" s="30" t="n">
        <f aca="false">AG30*Cases!$F$22</f>
        <v>180</v>
      </c>
      <c r="AH31" s="30" t="n">
        <f aca="false">AH30*Cases!$F$22</f>
        <v>120</v>
      </c>
      <c r="AI31" s="30" t="n">
        <f aca="false">AI30*Cases!$F$22</f>
        <v>120</v>
      </c>
      <c r="AJ31" s="30" t="n">
        <f aca="false">AJ30*Cases!$F$22</f>
        <v>120</v>
      </c>
      <c r="AK31" s="30" t="n">
        <f aca="false">AK30*Cases!$F$22</f>
        <v>120</v>
      </c>
    </row>
    <row r="32" customFormat="false" ht="15" hidden="false" customHeight="true" outlineLevel="0" collapsed="false">
      <c r="A32" s="25" t="s">
        <v>265</v>
      </c>
      <c r="B32" s="32" t="n">
        <f aca="false">MIN(B18*Cases!$F$25,MAX(0,B29-B31))</f>
        <v>0</v>
      </c>
      <c r="C32" s="32" t="n">
        <f aca="false">MIN(C18*Cases!$F$25,MAX(0,C29-C31))</f>
        <v>0</v>
      </c>
      <c r="D32" s="32" t="n">
        <f aca="false">MIN(D18*Cases!$F$25,MAX(0,D29-D31))</f>
        <v>1</v>
      </c>
      <c r="E32" s="32" t="n">
        <f aca="false">MIN(E18*Cases!$F$25,MAX(0,E29-E31))</f>
        <v>3.98</v>
      </c>
      <c r="F32" s="32" t="n">
        <f aca="false">MIN(F18*Cases!$F$25,MAX(0,F29-F31))</f>
        <v>6.9202</v>
      </c>
      <c r="G32" s="32" t="n">
        <f aca="false">MIN(G18*Cases!$F$25,MAX(0,G29-G31))</f>
        <v>9.840998</v>
      </c>
      <c r="H32" s="32" t="n">
        <f aca="false">MIN(H18*Cases!$F$25,MAX(0,H29-H31))</f>
        <v>12.72258802</v>
      </c>
      <c r="I32" s="32" t="n">
        <f aca="false">MIN(I18*Cases!$F$25,MAX(0,I29-I31))</f>
        <v>15.5853621398</v>
      </c>
      <c r="J32" s="32" t="n">
        <f aca="false">MIN(J18*Cases!$F$25,MAX(0,J29-J31))</f>
        <v>18.409508518402</v>
      </c>
      <c r="K32" s="32" t="n">
        <f aca="false">MIN(K18*Cases!$F$25,MAX(0,K29-K31))</f>
        <v>21.215413433218</v>
      </c>
      <c r="L32" s="32" t="n">
        <f aca="false">MIN(L18*Cases!$F$25,MAX(0,L29-L31))</f>
        <v>23.9832592988858</v>
      </c>
      <c r="M32" s="32" t="n">
        <f aca="false">MIN(M18*Cases!$F$25,MAX(0,M29-M31))</f>
        <v>26.7334267058969</v>
      </c>
      <c r="N32" s="32" t="n">
        <f aca="false">MIN(N18*Cases!$F$25,MAX(0,N29-N31))</f>
        <v>29.446092438838</v>
      </c>
      <c r="O32" s="32" t="n">
        <f aca="false">MIN(O18*Cases!$F$25,MAX(0,O29-O31))</f>
        <v>32.1416315144496</v>
      </c>
      <c r="P32" s="32" t="n">
        <f aca="false">MIN(P18*Cases!$F$25,MAX(0,P29-P31))</f>
        <v>35.8002151993051</v>
      </c>
      <c r="Q32" s="32" t="n">
        <f aca="false">MIN(Q18*Cases!$F$25,MAX(0,Q29-Q31))</f>
        <v>40.422213047312</v>
      </c>
      <c r="R32" s="32" t="n">
        <f aca="false">MIN(R18*Cases!$F$25,MAX(0,R29-R31))</f>
        <v>44.9879909168389</v>
      </c>
      <c r="S32" s="32" t="n">
        <f aca="false">MIN(S18*Cases!$F$25,MAX(0,S29-S31))</f>
        <v>49.5181110076705</v>
      </c>
      <c r="T32" s="32" t="n">
        <f aca="false">MIN(T18*Cases!$F$25,MAX(0,T29-T31))</f>
        <v>53.9929298975938</v>
      </c>
      <c r="U32" s="32" t="n">
        <f aca="false">MIN(U18*Cases!$F$25,MAX(0,U29-U31))</f>
        <v>58.4330005986179</v>
      </c>
      <c r="V32" s="32" t="n">
        <f aca="false">MIN(V18*Cases!$F$25,MAX(0,V29-V31))</f>
        <v>62.8186705926317</v>
      </c>
      <c r="W32" s="32" t="n">
        <f aca="false">MIN(W18*Cases!$F$25,MAX(0,W29-W31))</f>
        <v>67.1704838867054</v>
      </c>
      <c r="X32" s="32" t="n">
        <f aca="false">MIN(X18*Cases!$F$25,MAX(0,X29-X31))</f>
        <v>71.4687790478383</v>
      </c>
      <c r="Y32" s="32" t="n">
        <f aca="false">MIN(Y18*Cases!$F$25,MAX(0,Y29-Y31))</f>
        <v>75.73409125736</v>
      </c>
      <c r="Z32" s="32" t="n">
        <f aca="false">MIN(Z18*Cases!$F$25,MAX(0,Z29-Z31))</f>
        <v>79.9467503447864</v>
      </c>
      <c r="AA32" s="32" t="n">
        <f aca="false">MIN(AA18*Cases!$F$25,MAX(0,AA29-AA31))</f>
        <v>84.1272828413385</v>
      </c>
      <c r="AB32" s="32" t="n">
        <f aca="false">MIN(AB18*Cases!$F$25,MAX(0,AB29-AB31))</f>
        <v>65.5887604489458</v>
      </c>
      <c r="AC32" s="32" t="n">
        <f aca="false">MIN(AC18*Cases!$F$25,MAX(0,AC29-AC31))</f>
        <v>95.3334499127959</v>
      </c>
      <c r="AD32" s="32" t="n">
        <f aca="false">MIN(AD18*Cases!$F$25,MAX(0,AD29-AD31))</f>
        <v>17.8565441160118</v>
      </c>
      <c r="AE32" s="32" t="n">
        <f aca="false">MIN(AE18*Cases!$F$25,MAX(0,AE29-AE31))</f>
        <v>50.3779786748517</v>
      </c>
      <c r="AF32" s="32" t="n">
        <f aca="false">MIN(AF18*Cases!$F$25,MAX(0,AF29-AF31))</f>
        <v>31.0741988881031</v>
      </c>
      <c r="AG32" s="32" t="n">
        <f aca="false">MIN(AG18*Cases!$F$25,MAX(0,AG29-AG31))</f>
        <v>11.9634568992221</v>
      </c>
      <c r="AH32" s="32" t="n">
        <f aca="false">MIN(AH18*Cases!$F$25,MAX(0,AH29-AH31))</f>
        <v>53.0438223302298</v>
      </c>
      <c r="AI32" s="32" t="n">
        <f aca="false">MIN(AI18*Cases!$F$25,MAX(0,AI29-AI31))</f>
        <v>42.2133841069276</v>
      </c>
      <c r="AJ32" s="32" t="n">
        <f aca="false">MIN(AJ18*Cases!$F$25,MAX(0,AJ29-AJ31))</f>
        <v>31.4912502658583</v>
      </c>
      <c r="AK32" s="32" t="n">
        <f aca="false">MIN(AK18*Cases!$F$25,MAX(0,AK29-AK31))</f>
        <v>20.8763377631997</v>
      </c>
    </row>
    <row r="33" customFormat="false" ht="15" hidden="false" customHeight="true" outlineLevel="0" collapsed="false">
      <c r="A33" s="25" t="s">
        <v>266</v>
      </c>
      <c r="B33" s="32" t="n">
        <f aca="false">SUM(B28,B31:B32)</f>
        <v>0</v>
      </c>
      <c r="C33" s="32" t="n">
        <f aca="false">SUM(C28,C31:C32)</f>
        <v>60</v>
      </c>
      <c r="D33" s="32" t="n">
        <f aca="false">SUM(D28,D31:D32)</f>
        <v>128.9</v>
      </c>
      <c r="E33" s="32" t="n">
        <f aca="false">SUM(E28,E31:E32)</f>
        <v>87.601</v>
      </c>
      <c r="F33" s="32" t="n">
        <f aca="false">SUM(F28,F31:F32)</f>
        <v>158.20499</v>
      </c>
      <c r="G33" s="32" t="n">
        <f aca="false">SUM(G28,G31:G32)</f>
        <v>116.6129401</v>
      </c>
      <c r="H33" s="32" t="n">
        <f aca="false">SUM(H28,H31:H32)</f>
        <v>186.926810699</v>
      </c>
      <c r="I33" s="32" t="n">
        <f aca="false">SUM(I28,I31:I32)</f>
        <v>145.04754259201</v>
      </c>
      <c r="J33" s="32" t="n">
        <f aca="false">SUM(J28,J31:J32)</f>
        <v>215.07706716609</v>
      </c>
      <c r="K33" s="32" t="n">
        <f aca="false">SUM(K28,K31:K32)</f>
        <v>172.916296494429</v>
      </c>
      <c r="L33" s="32" t="n">
        <f aca="false">SUM(L28,L31:L32)</f>
        <v>242.667133529485</v>
      </c>
      <c r="M33" s="32" t="n">
        <f aca="false">SUM(M28,M31:M32)</f>
        <v>200.23046219419</v>
      </c>
      <c r="N33" s="32" t="n">
        <f aca="false">SUM(N28,N31:N32)</f>
        <v>269.708157572248</v>
      </c>
      <c r="O33" s="32" t="n">
        <f aca="false">SUM(O28,O31:O32)</f>
        <v>287.001075996525</v>
      </c>
      <c r="P33" s="32" t="n">
        <f aca="false">SUM(P28,P31:P32)</f>
        <v>365.11106523656</v>
      </c>
      <c r="Q33" s="32" t="n">
        <f aca="false">SUM(Q28,Q31:Q32)</f>
        <v>331.939954584195</v>
      </c>
      <c r="R33" s="32" t="n">
        <f aca="false">SUM(R28,R31:R32)</f>
        <v>410.590555038353</v>
      </c>
      <c r="S33" s="32" t="n">
        <f aca="false">SUM(S28,S31:S32)</f>
        <v>376.964649487969</v>
      </c>
      <c r="T33" s="32" t="n">
        <f aca="false">SUM(T28,T31:T32)</f>
        <v>455.165002993089</v>
      </c>
      <c r="U33" s="32" t="n">
        <f aca="false">SUM(U28,U31:U32)</f>
        <v>421.093352963159</v>
      </c>
      <c r="V33" s="32" t="n">
        <f aca="false">SUM(V28,V31:V32)</f>
        <v>498.852419433527</v>
      </c>
      <c r="W33" s="32" t="n">
        <f aca="false">SUM(W28,W31:W32)</f>
        <v>464.343895239192</v>
      </c>
      <c r="X33" s="32" t="n">
        <f aca="false">SUM(X28,X31:X32)</f>
        <v>541.6704562868</v>
      </c>
      <c r="Y33" s="32" t="n">
        <f aca="false">SUM(Y28,Y31:Y32)</f>
        <v>506.733751723932</v>
      </c>
      <c r="Z33" s="32" t="n">
        <f aca="false">SUM(Z28,Z31:Z32)</f>
        <v>583.636414206693</v>
      </c>
      <c r="AA33" s="32" t="n">
        <f aca="false">SUM(AA28,AA31:AA32)</f>
        <v>608.280050064626</v>
      </c>
      <c r="AB33" s="32" t="n">
        <f aca="false">SUM(AB28,AB31:AB32)</f>
        <v>670</v>
      </c>
      <c r="AC33" s="32" t="n">
        <f aca="false">SUM(AC28,AC31:AC32)</f>
        <v>667.70057706834</v>
      </c>
      <c r="AD33" s="32" t="n">
        <f aca="false">SUM(AD28,AD31:AD32)</f>
        <v>670</v>
      </c>
      <c r="AE33" s="32" t="n">
        <f aca="false">SUM(AE28,AE31:AE32)</f>
        <v>670</v>
      </c>
      <c r="AF33" s="32" t="n">
        <f aca="false">SUM(AF28,AF31:AF32)</f>
        <v>670</v>
      </c>
      <c r="AG33" s="32" t="n">
        <f aca="false">SUM(AG28,AG31:AG32)</f>
        <v>670</v>
      </c>
      <c r="AH33" s="32" t="n">
        <f aca="false">SUM(AH28,AH31:AH32)</f>
        <v>670</v>
      </c>
      <c r="AI33" s="32" t="n">
        <f aca="false">SUM(AI28,AI31:AI32)</f>
        <v>670</v>
      </c>
      <c r="AJ33" s="32" t="n">
        <f aca="false">SUM(AJ28,AJ31:AJ32)</f>
        <v>670</v>
      </c>
      <c r="AK33" s="32" t="n">
        <f aca="false">SUM(AK28,AK31:AK32)</f>
        <v>670</v>
      </c>
    </row>
    <row r="34" customFormat="false" ht="15" hidden="false" customHeight="true" outlineLevel="0" collapsed="false">
      <c r="A34" s="25" t="s">
        <v>267</v>
      </c>
      <c r="B34" s="29" t="n">
        <f aca="false">IFERROR(B33/B27,0)</f>
        <v>0</v>
      </c>
      <c r="C34" s="29" t="n">
        <f aca="false">IFERROR(C33/C27,0)</f>
        <v>0.222222222222222</v>
      </c>
      <c r="D34" s="29" t="n">
        <f aca="false">IFERROR(D33/D27,0)</f>
        <v>0.477407407407407</v>
      </c>
      <c r="E34" s="29" t="n">
        <f aca="false">IFERROR(E33/E27,0)</f>
        <v>0.324448148148148</v>
      </c>
      <c r="F34" s="29" t="n">
        <f aca="false">IFERROR(F33/F27,0)</f>
        <v>0.585944407407408</v>
      </c>
      <c r="G34" s="29" t="n">
        <f aca="false">IFERROR(G33/G27,0)</f>
        <v>0.431899778148148</v>
      </c>
      <c r="H34" s="29" t="n">
        <f aca="false">IFERROR(H33/H27,0)</f>
        <v>0.692321521107407</v>
      </c>
      <c r="I34" s="29" t="n">
        <f aca="false">IFERROR(I33/I27,0)</f>
        <v>0.537213120711148</v>
      </c>
      <c r="J34" s="29" t="n">
        <f aca="false">IFERROR(J33/J27,0)</f>
        <v>0.796581730244777</v>
      </c>
      <c r="K34" s="29" t="n">
        <f aca="false">IFERROR(K33/K27,0)</f>
        <v>0.640430727757144</v>
      </c>
      <c r="L34" s="29" t="n">
        <f aca="false">IFERROR(L33/L27,0)</f>
        <v>0.898767161220314</v>
      </c>
      <c r="M34" s="29" t="n">
        <f aca="false">IFERROR(M33/M27,0)</f>
        <v>0.741594304422925</v>
      </c>
      <c r="N34" s="29" t="n">
        <f aca="false">IFERROR(N33/N27,0)</f>
        <v>0.728940966411481</v>
      </c>
      <c r="O34" s="29" t="n">
        <f aca="false">IFERROR(O33/O27,0)</f>
        <v>0.775678583774393</v>
      </c>
      <c r="P34" s="29" t="n">
        <f aca="false">IFERROR(P33/P27,0)</f>
        <v>0.986786662801514</v>
      </c>
      <c r="Q34" s="29" t="n">
        <f aca="false">IFERROR(Q33/Q27,0)</f>
        <v>0.897135012389715</v>
      </c>
      <c r="R34" s="29" t="n">
        <f aca="false">IFERROR(R33/R27,0)</f>
        <v>0.873596925613516</v>
      </c>
      <c r="S34" s="29" t="n">
        <f aca="false">IFERROR(S33/S27,0)</f>
        <v>0.802052445719083</v>
      </c>
      <c r="T34" s="29" t="n">
        <f aca="false">IFERROR(T33/T27,0)</f>
        <v>0.798535092970332</v>
      </c>
      <c r="U34" s="29" t="n">
        <f aca="false">IFERROR(U33/U27,0)</f>
        <v>0.738760268356419</v>
      </c>
      <c r="V34" s="29" t="n">
        <f aca="false">IFERROR(V33/V27,0)</f>
        <v>0.875179683216714</v>
      </c>
      <c r="W34" s="29" t="n">
        <f aca="false">IFERROR(W33/W27,0)</f>
        <v>0.814638412700336</v>
      </c>
      <c r="X34" s="29" t="n">
        <f aca="false">IFERROR(X33/X27,0)</f>
        <v>0.808463367592239</v>
      </c>
      <c r="Y34" s="29" t="n">
        <f aca="false">IFERROR(Y33/Y27,0)</f>
        <v>0.756319032423779</v>
      </c>
      <c r="Z34" s="29" t="n">
        <f aca="false">IFERROR(Z33/Z27,0)</f>
        <v>0.871099125681631</v>
      </c>
      <c r="AA34" s="29" t="n">
        <f aca="false">IFERROR(AA33/AA27,0)</f>
        <v>0.907880671738247</v>
      </c>
      <c r="AB34" s="29" t="n">
        <f aca="false">IFERROR(AB33/AB27,0)</f>
        <v>1</v>
      </c>
      <c r="AC34" s="29" t="n">
        <f aca="false">IFERROR(AC33/AC27,0)</f>
        <v>0.996568025475134</v>
      </c>
      <c r="AD34" s="29" t="n">
        <f aca="false">IFERROR(AD33/AD27,0)</f>
        <v>1</v>
      </c>
      <c r="AE34" s="29" t="n">
        <f aca="false">IFERROR(AE33/AE27,0)</f>
        <v>1</v>
      </c>
      <c r="AF34" s="29" t="n">
        <f aca="false">IFERROR(AF33/AF27,0)</f>
        <v>1</v>
      </c>
      <c r="AG34" s="29" t="n">
        <f aca="false">IFERROR(AG33/AG27,0)</f>
        <v>1</v>
      </c>
      <c r="AH34" s="29" t="n">
        <f aca="false">IFERROR(AH33/AH27,0)</f>
        <v>1</v>
      </c>
      <c r="AI34" s="29" t="n">
        <f aca="false">IFERROR(AI33/AI27,0)</f>
        <v>1</v>
      </c>
      <c r="AJ34" s="29" t="n">
        <f aca="false">IFERROR(AJ33/AJ27,0)</f>
        <v>1</v>
      </c>
      <c r="AK34" s="29" t="n">
        <f aca="false">IFERROR(AK33/AK27,0)</f>
        <v>1</v>
      </c>
    </row>
    <row r="35" customFormat="false" ht="15" hidden="false" customHeight="true" outlineLevel="0" collapsed="false">
      <c r="A35" s="25" t="s">
        <v>268</v>
      </c>
      <c r="B35" s="30" t="n">
        <f aca="false">B12+B11-B30</f>
        <v>0</v>
      </c>
      <c r="C35" s="30" t="n">
        <f aca="false">C12+C11-C30</f>
        <v>0</v>
      </c>
      <c r="D35" s="30" t="n">
        <f aca="false">D12+D11-D30</f>
        <v>0</v>
      </c>
      <c r="E35" s="30" t="n">
        <f aca="false">E12+E11-E30</f>
        <v>0</v>
      </c>
      <c r="F35" s="30" t="n">
        <f aca="false">F12+F11-F30</f>
        <v>0</v>
      </c>
      <c r="G35" s="30" t="n">
        <f aca="false">G12+G11-G30</f>
        <v>0</v>
      </c>
      <c r="H35" s="30" t="n">
        <f aca="false">H12+H11-H30</f>
        <v>0</v>
      </c>
      <c r="I35" s="30" t="n">
        <f aca="false">I12+I11-I30</f>
        <v>0</v>
      </c>
      <c r="J35" s="30" t="n">
        <f aca="false">J12+J11-J30</f>
        <v>0</v>
      </c>
      <c r="K35" s="30" t="n">
        <f aca="false">K12+K11-K30</f>
        <v>0</v>
      </c>
      <c r="L35" s="30" t="n">
        <f aca="false">L12+L11-L30</f>
        <v>0</v>
      </c>
      <c r="M35" s="30" t="n">
        <f aca="false">M12+M11-M30</f>
        <v>0</v>
      </c>
      <c r="N35" s="30" t="n">
        <f aca="false">N12+N11-N30</f>
        <v>0</v>
      </c>
      <c r="O35" s="30" t="n">
        <f aca="false">O12+O11-O30</f>
        <v>0</v>
      </c>
      <c r="P35" s="30" t="n">
        <f aca="false">P12+P11-P30</f>
        <v>0</v>
      </c>
      <c r="Q35" s="30" t="n">
        <f aca="false">Q12+Q11-Q30</f>
        <v>0</v>
      </c>
      <c r="R35" s="30" t="n">
        <f aca="false">R12+R11-R30</f>
        <v>0</v>
      </c>
      <c r="S35" s="30" t="n">
        <f aca="false">S12+S11-S30</f>
        <v>0</v>
      </c>
      <c r="T35" s="30" t="n">
        <f aca="false">T12+T11-T30</f>
        <v>0</v>
      </c>
      <c r="U35" s="30" t="n">
        <f aca="false">U12+U11-U30</f>
        <v>0</v>
      </c>
      <c r="V35" s="30" t="n">
        <f aca="false">V12+V11-V30</f>
        <v>0</v>
      </c>
      <c r="W35" s="30" t="n">
        <f aca="false">W12+W11-W30</f>
        <v>0</v>
      </c>
      <c r="X35" s="30" t="n">
        <f aca="false">X12+X11-X30</f>
        <v>0</v>
      </c>
      <c r="Y35" s="30" t="n">
        <f aca="false">Y12+Y11-Y30</f>
        <v>0</v>
      </c>
      <c r="Z35" s="30" t="n">
        <f aca="false">Z12+Z11-Z30</f>
        <v>0</v>
      </c>
      <c r="AA35" s="30" t="n">
        <f aca="false">AA12+AA11-AA30</f>
        <v>0</v>
      </c>
      <c r="AB35" s="30" t="n">
        <f aca="false">AB12+AB11-AB30</f>
        <v>0</v>
      </c>
      <c r="AC35" s="30" t="n">
        <f aca="false">AC12+AC11-AC30</f>
        <v>0</v>
      </c>
      <c r="AD35" s="30" t="n">
        <f aca="false">AD12+AD11-AD30</f>
        <v>0</v>
      </c>
      <c r="AE35" s="30" t="n">
        <f aca="false">AE12+AE11-AE30</f>
        <v>0</v>
      </c>
      <c r="AF35" s="30" t="n">
        <f aca="false">AF12+AF11-AF30</f>
        <v>1</v>
      </c>
      <c r="AG35" s="30" t="n">
        <f aca="false">AG12+AG11-AG30</f>
        <v>1</v>
      </c>
      <c r="AH35" s="30" t="n">
        <f aca="false">AH12+AH11-AH30</f>
        <v>3</v>
      </c>
      <c r="AI35" s="30" t="n">
        <f aca="false">AI12+AI11-AI30</f>
        <v>4</v>
      </c>
      <c r="AJ35" s="30" t="n">
        <f aca="false">AJ12+AJ11-AJ30</f>
        <v>6</v>
      </c>
      <c r="AK35" s="30" t="n">
        <f aca="false">AK12+AK11-AK30</f>
        <v>7</v>
      </c>
    </row>
    <row r="36" customFormat="false" ht="15" hidden="false" customHeight="true" outlineLevel="0" collapsed="false">
      <c r="A36" s="25" t="s">
        <v>269</v>
      </c>
      <c r="B36" s="30" t="n">
        <f aca="false">0+B30-B15</f>
        <v>0</v>
      </c>
      <c r="C36" s="30" t="n">
        <f aca="false">B36+C30-C15</f>
        <v>1</v>
      </c>
      <c r="D36" s="30" t="n">
        <f aca="false">C36+D30-D15</f>
        <v>2</v>
      </c>
      <c r="E36" s="30" t="n">
        <f aca="false">D36+E30-E15</f>
        <v>1</v>
      </c>
      <c r="F36" s="30" t="n">
        <f aca="false">E36+F30-F15</f>
        <v>2</v>
      </c>
      <c r="G36" s="30" t="n">
        <f aca="false">F36+G30-G15</f>
        <v>1</v>
      </c>
      <c r="H36" s="30" t="n">
        <f aca="false">G36+H30-H15</f>
        <v>2</v>
      </c>
      <c r="I36" s="30" t="n">
        <f aca="false">H36+I30-I15</f>
        <v>1</v>
      </c>
      <c r="J36" s="30" t="n">
        <f aca="false">I36+J30-J15</f>
        <v>2</v>
      </c>
      <c r="K36" s="30" t="n">
        <f aca="false">J36+K30-K15</f>
        <v>1</v>
      </c>
      <c r="L36" s="30" t="n">
        <f aca="false">K36+L30-L15</f>
        <v>2</v>
      </c>
      <c r="M36" s="30" t="n">
        <f aca="false">L36+M30-M15</f>
        <v>1</v>
      </c>
      <c r="N36" s="30" t="n">
        <f aca="false">M36+N30-N15</f>
        <v>2</v>
      </c>
      <c r="O36" s="30" t="n">
        <f aca="false">N36+O30-O15</f>
        <v>2</v>
      </c>
      <c r="P36" s="30" t="n">
        <f aca="false">O36+P30-P15</f>
        <v>3</v>
      </c>
      <c r="Q36" s="30" t="n">
        <f aca="false">P36+Q30-Q15</f>
        <v>2</v>
      </c>
      <c r="R36" s="30" t="n">
        <f aca="false">Q36+R30-R15</f>
        <v>3</v>
      </c>
      <c r="S36" s="30" t="n">
        <f aca="false">R36+S30-S15</f>
        <v>2</v>
      </c>
      <c r="T36" s="30" t="n">
        <f aca="false">S36+T30-T15</f>
        <v>3</v>
      </c>
      <c r="U36" s="30" t="n">
        <f aca="false">T36+U30-U15</f>
        <v>2</v>
      </c>
      <c r="V36" s="30" t="n">
        <f aca="false">U36+V30-V15</f>
        <v>3</v>
      </c>
      <c r="W36" s="30" t="n">
        <f aca="false">V36+W30-W15</f>
        <v>2</v>
      </c>
      <c r="X36" s="30" t="n">
        <f aca="false">W36+X30-X15</f>
        <v>3</v>
      </c>
      <c r="Y36" s="30" t="n">
        <f aca="false">X36+Y30-Y15</f>
        <v>2</v>
      </c>
      <c r="Z36" s="30" t="n">
        <f aca="false">Y36+Z30-Z15</f>
        <v>3</v>
      </c>
      <c r="AA36" s="30" t="n">
        <f aca="false">Z36+AA30-AA15</f>
        <v>3</v>
      </c>
      <c r="AB36" s="30" t="n">
        <f aca="false">AA36+AB30-AB15</f>
        <v>4</v>
      </c>
      <c r="AC36" s="30" t="n">
        <f aca="false">AB36+AC30-AC15</f>
        <v>3</v>
      </c>
      <c r="AD36" s="30" t="n">
        <f aca="false">AC36+AD30-AD15</f>
        <v>4</v>
      </c>
      <c r="AE36" s="30" t="n">
        <f aca="false">AD36+AE30-AE15</f>
        <v>3</v>
      </c>
      <c r="AF36" s="30" t="n">
        <f aca="false">AE36+AF30-AF15</f>
        <v>3</v>
      </c>
      <c r="AG36" s="30" t="n">
        <f aca="false">AF36+AG30-AG15</f>
        <v>3</v>
      </c>
      <c r="AH36" s="30" t="n">
        <f aca="false">AG36+AH30-AH15</f>
        <v>2</v>
      </c>
      <c r="AI36" s="30" t="n">
        <f aca="false">AH36+AI30-AI15</f>
        <v>2</v>
      </c>
      <c r="AJ36" s="30" t="n">
        <f aca="false">AI36+AJ30-AJ15</f>
        <v>2</v>
      </c>
      <c r="AK36" s="30" t="n">
        <f aca="false">AJ36+AK30-AK15</f>
        <v>2</v>
      </c>
    </row>
    <row r="37" customFormat="false" ht="15" hidden="false" customHeight="true" outlineLevel="0" collapsed="false">
      <c r="A37" s="25" t="s">
        <v>270</v>
      </c>
      <c r="B37" s="30" t="n">
        <f aca="false">Offers!$B$10*Cases!$F$17</f>
        <v>162</v>
      </c>
      <c r="C37" s="30" t="n">
        <f aca="false">Offers!$B$10*Cases!$F$17</f>
        <v>162</v>
      </c>
      <c r="D37" s="30" t="n">
        <f aca="false">Offers!$B$10*Cases!$F$17</f>
        <v>162</v>
      </c>
      <c r="E37" s="30" t="n">
        <f aca="false">Offers!$B$10*Cases!$F$17</f>
        <v>162</v>
      </c>
      <c r="F37" s="30" t="n">
        <f aca="false">Offers!$B$10*Cases!$F$17</f>
        <v>162</v>
      </c>
      <c r="G37" s="30" t="n">
        <f aca="false">Offers!$B$10*Cases!$F$17</f>
        <v>162</v>
      </c>
      <c r="H37" s="30" t="n">
        <f aca="false">Offers!$B$10*Cases!$F$17</f>
        <v>162</v>
      </c>
      <c r="I37" s="30" t="n">
        <f aca="false">Offers!$B$10*Cases!$F$17</f>
        <v>162</v>
      </c>
      <c r="J37" s="30" t="n">
        <f aca="false">Offers!$B$10*Cases!$F$17</f>
        <v>162</v>
      </c>
      <c r="K37" s="30" t="n">
        <f aca="false">Offers!$B$10*Cases!$F$17</f>
        <v>162</v>
      </c>
      <c r="L37" s="30" t="n">
        <f aca="false">Offers!$B$10*Cases!$F$17</f>
        <v>162</v>
      </c>
      <c r="M37" s="30" t="n">
        <f aca="false">Offers!$B$10*Cases!$F$17</f>
        <v>162</v>
      </c>
      <c r="N37" s="30" t="n">
        <f aca="false">Offers!$B$10*Cases!$F$17</f>
        <v>162</v>
      </c>
      <c r="O37" s="30" t="n">
        <f aca="false">Offers!$B$10*Cases!$F$17</f>
        <v>162</v>
      </c>
      <c r="P37" s="30" t="n">
        <f aca="false">Offers!$B$10*Cases!$F$17</f>
        <v>162</v>
      </c>
      <c r="Q37" s="30" t="n">
        <f aca="false">Offers!$B$10*Cases!$F$17</f>
        <v>162</v>
      </c>
      <c r="R37" s="30" t="n">
        <f aca="false">Offers!$B$10*Cases!$F$17</f>
        <v>162</v>
      </c>
      <c r="S37" s="30" t="n">
        <f aca="false">Offers!$B$10*Cases!$F$17</f>
        <v>162</v>
      </c>
      <c r="T37" s="30" t="n">
        <f aca="false">Offers!$B$10*Cases!$F$17</f>
        <v>162</v>
      </c>
      <c r="U37" s="30" t="n">
        <f aca="false">Offers!$B$10*Cases!$F$17</f>
        <v>162</v>
      </c>
      <c r="V37" s="30" t="n">
        <f aca="false">Offers!$B$10*Cases!$F$17</f>
        <v>162</v>
      </c>
      <c r="W37" s="30" t="n">
        <f aca="false">Offers!$B$10*Cases!$F$17</f>
        <v>162</v>
      </c>
      <c r="X37" s="30" t="n">
        <f aca="false">Offers!$B$10*Cases!$F$17</f>
        <v>162</v>
      </c>
      <c r="Y37" s="30" t="n">
        <f aca="false">Offers!$B$10*Cases!$F$17</f>
        <v>162</v>
      </c>
      <c r="Z37" s="30" t="n">
        <f aca="false">Offers!$B$10*Cases!$F$17</f>
        <v>162</v>
      </c>
      <c r="AA37" s="30" t="n">
        <f aca="false">Offers!$B$10*Cases!$F$17</f>
        <v>162</v>
      </c>
      <c r="AB37" s="30" t="n">
        <f aca="false">Offers!$B$10*Cases!$F$17</f>
        <v>162</v>
      </c>
      <c r="AC37" s="30" t="n">
        <f aca="false">Offers!$B$10*Cases!$F$17</f>
        <v>162</v>
      </c>
      <c r="AD37" s="30" t="n">
        <f aca="false">Offers!$B$10*Cases!$F$17</f>
        <v>162</v>
      </c>
      <c r="AE37" s="30" t="n">
        <f aca="false">Offers!$B$10*Cases!$F$17</f>
        <v>162</v>
      </c>
      <c r="AF37" s="30" t="n">
        <f aca="false">Offers!$B$10*Cases!$F$17</f>
        <v>162</v>
      </c>
      <c r="AG37" s="30" t="n">
        <f aca="false">Offers!$B$10*Cases!$F$17</f>
        <v>162</v>
      </c>
      <c r="AH37" s="30" t="n">
        <f aca="false">Offers!$B$10*Cases!$F$17</f>
        <v>162</v>
      </c>
      <c r="AI37" s="30" t="n">
        <f aca="false">Offers!$B$10*Cases!$F$17</f>
        <v>162</v>
      </c>
      <c r="AJ37" s="30" t="n">
        <f aca="false">Offers!$B$10*Cases!$F$17</f>
        <v>162</v>
      </c>
      <c r="AK37" s="30" t="n">
        <f aca="false">Offers!$B$10*Cases!$F$17</f>
        <v>162</v>
      </c>
    </row>
    <row r="38" customFormat="false" ht="15" hidden="false" customHeight="true" outlineLevel="0" collapsed="false">
      <c r="A38" s="25" t="s">
        <v>271</v>
      </c>
      <c r="B38" s="30" t="n">
        <f aca="false">Cases!$F$23*B37</f>
        <v>9720</v>
      </c>
      <c r="C38" s="30" t="n">
        <f aca="false">Cases!$F$23*C37</f>
        <v>9720</v>
      </c>
      <c r="D38" s="30" t="n">
        <f aca="false">Cases!$F$23*D37</f>
        <v>9720</v>
      </c>
      <c r="E38" s="30" t="n">
        <f aca="false">Cases!$F$23*E37</f>
        <v>9720</v>
      </c>
      <c r="F38" s="30" t="n">
        <f aca="false">Cases!$F$23*F37</f>
        <v>9720</v>
      </c>
      <c r="G38" s="30" t="n">
        <f aca="false">Cases!$F$23*G37</f>
        <v>9720</v>
      </c>
      <c r="H38" s="30" t="n">
        <f aca="false">Cases!$F$23*H37</f>
        <v>9720</v>
      </c>
      <c r="I38" s="30" t="n">
        <f aca="false">Cases!$F$23*I37</f>
        <v>9720</v>
      </c>
      <c r="J38" s="30" t="n">
        <f aca="false">Cases!$F$23*J37</f>
        <v>9720</v>
      </c>
      <c r="K38" s="30" t="n">
        <f aca="false">Cases!$F$23*K37</f>
        <v>9720</v>
      </c>
      <c r="L38" s="30" t="n">
        <f aca="false">Cases!$F$23*L37</f>
        <v>9720</v>
      </c>
      <c r="M38" s="30" t="n">
        <f aca="false">Cases!$F$23*M37</f>
        <v>9720</v>
      </c>
      <c r="N38" s="30" t="n">
        <f aca="false">Cases!$F$23*N37</f>
        <v>9720</v>
      </c>
      <c r="O38" s="30" t="n">
        <f aca="false">Cases!$F$23*O37</f>
        <v>9720</v>
      </c>
      <c r="P38" s="30" t="n">
        <f aca="false">Cases!$F$23*P37</f>
        <v>9720</v>
      </c>
      <c r="Q38" s="30" t="n">
        <f aca="false">Cases!$F$23*Q37</f>
        <v>9720</v>
      </c>
      <c r="R38" s="30" t="n">
        <f aca="false">Cases!$F$23*R37</f>
        <v>9720</v>
      </c>
      <c r="S38" s="30" t="n">
        <f aca="false">Cases!$F$23*S37</f>
        <v>9720</v>
      </c>
      <c r="T38" s="30" t="n">
        <f aca="false">Cases!$F$23*T37</f>
        <v>9720</v>
      </c>
      <c r="U38" s="30" t="n">
        <f aca="false">Cases!$F$23*U37</f>
        <v>9720</v>
      </c>
      <c r="V38" s="30" t="n">
        <f aca="false">Cases!$F$23*V37</f>
        <v>9720</v>
      </c>
      <c r="W38" s="30" t="n">
        <f aca="false">Cases!$F$23*W37</f>
        <v>9720</v>
      </c>
      <c r="X38" s="30" t="n">
        <f aca="false">Cases!$F$23*X37</f>
        <v>9720</v>
      </c>
      <c r="Y38" s="30" t="n">
        <f aca="false">Cases!$F$23*Y37</f>
        <v>9720</v>
      </c>
      <c r="Z38" s="30" t="n">
        <f aca="false">Cases!$F$23*Z37</f>
        <v>9720</v>
      </c>
      <c r="AA38" s="30" t="n">
        <f aca="false">Cases!$F$23*AA37</f>
        <v>9720</v>
      </c>
      <c r="AB38" s="30" t="n">
        <f aca="false">Cases!$F$23*AB37</f>
        <v>9720</v>
      </c>
      <c r="AC38" s="30" t="n">
        <f aca="false">Cases!$F$23*AC37</f>
        <v>9720</v>
      </c>
      <c r="AD38" s="30" t="n">
        <f aca="false">Cases!$F$23*AD37</f>
        <v>9720</v>
      </c>
      <c r="AE38" s="30" t="n">
        <f aca="false">Cases!$F$23*AE37</f>
        <v>9720</v>
      </c>
      <c r="AF38" s="30" t="n">
        <f aca="false">Cases!$F$23*AF37</f>
        <v>9720</v>
      </c>
      <c r="AG38" s="30" t="n">
        <f aca="false">Cases!$F$23*AG37</f>
        <v>9720</v>
      </c>
      <c r="AH38" s="30" t="n">
        <f aca="false">Cases!$F$23*AH37</f>
        <v>9720</v>
      </c>
      <c r="AI38" s="30" t="n">
        <f aca="false">Cases!$F$23*AI37</f>
        <v>9720</v>
      </c>
      <c r="AJ38" s="30" t="n">
        <f aca="false">Cases!$F$23*AJ37</f>
        <v>9720</v>
      </c>
      <c r="AK38" s="30" t="n">
        <f aca="false">Cases!$F$23*AK37</f>
        <v>9720</v>
      </c>
    </row>
    <row r="39" customFormat="false" ht="15" hidden="false" customHeight="true" outlineLevel="0" collapsed="false">
      <c r="A39" s="25" t="s">
        <v>272</v>
      </c>
      <c r="B39" s="30" t="n">
        <f aca="false">B18*B21</f>
        <v>0</v>
      </c>
      <c r="C39" s="30" t="n">
        <f aca="false">C18*C21</f>
        <v>0</v>
      </c>
      <c r="D39" s="30" t="n">
        <f aca="false">D18*D21</f>
        <v>539.892</v>
      </c>
      <c r="E39" s="30" t="n">
        <f aca="false">E18*E21</f>
        <v>2148.77016</v>
      </c>
      <c r="F39" s="30" t="n">
        <f aca="false">F18*F21</f>
        <v>3736.1606184</v>
      </c>
      <c r="G39" s="30" t="n">
        <f aca="false">G18*G21</f>
        <v>5313.076092216</v>
      </c>
      <c r="H39" s="30" t="n">
        <f aca="false">H18*H21</f>
        <v>6868.82349129384</v>
      </c>
      <c r="I39" s="30" t="n">
        <f aca="false">I18*I21</f>
        <v>8414.4123363809</v>
      </c>
      <c r="J39" s="30" t="n">
        <f aca="false">J18*J21</f>
        <v>9939.14637301709</v>
      </c>
      <c r="K39" s="30" t="n">
        <f aca="false">K18*K21</f>
        <v>11454.0319892869</v>
      </c>
      <c r="L39" s="30" t="n">
        <f aca="false">L18*L21</f>
        <v>12948.3698293941</v>
      </c>
      <c r="M39" s="30" t="n">
        <f aca="false">M18*M21</f>
        <v>14433.1632111001</v>
      </c>
      <c r="N39" s="30" t="n">
        <f aca="false">N18*N21</f>
        <v>15897.7097389891</v>
      </c>
      <c r="O39" s="30" t="n">
        <f aca="false">O18*O21</f>
        <v>17353.0097215992</v>
      </c>
      <c r="P39" s="30" t="n">
        <f aca="false">P18*P21</f>
        <v>19328.2497843832</v>
      </c>
      <c r="Q39" s="30" t="n">
        <f aca="false">Q18*Q21</f>
        <v>21823.6294465394</v>
      </c>
      <c r="R39" s="30" t="n">
        <f aca="false">R18*R21</f>
        <v>24288.656392074</v>
      </c>
      <c r="S39" s="30" t="n">
        <f aca="false">S18*S21</f>
        <v>26734.4319881533</v>
      </c>
      <c r="T39" s="30" t="n">
        <f aca="false">T18*T21</f>
        <v>29150.3509082717</v>
      </c>
      <c r="U39" s="30" t="n">
        <f aca="false">U18*U21</f>
        <v>31547.509559189</v>
      </c>
      <c r="V39" s="30" t="n">
        <f aca="false">V18*V21</f>
        <v>33915.2977035971</v>
      </c>
      <c r="W39" s="30" t="n">
        <f aca="false">W18*W21</f>
        <v>36264.8068865612</v>
      </c>
      <c r="X39" s="30" t="n">
        <f aca="false">X18*X21</f>
        <v>38585.4220576955</v>
      </c>
      <c r="Y39" s="30" t="n">
        <f aca="false">Y18*Y21</f>
        <v>40888.2299971186</v>
      </c>
      <c r="Z39" s="30" t="n">
        <f aca="false">Z18*Z21</f>
        <v>43162.6109371474</v>
      </c>
      <c r="AA39" s="30" t="n">
        <f aca="false">AA18*AA21</f>
        <v>45419.6469877759</v>
      </c>
      <c r="AB39" s="30" t="n">
        <f aca="false">AB18*AB21</f>
        <v>48188.6057578982</v>
      </c>
      <c r="AC39" s="30" t="n">
        <f aca="false">AC18*AC21</f>
        <v>51469.7669403192</v>
      </c>
      <c r="AD39" s="30" t="n">
        <f aca="false">AD18*AD21</f>
        <v>54712.717590916</v>
      </c>
      <c r="AE39" s="30" t="n">
        <f aca="false">AE18*AE21</f>
        <v>57928.6376550068</v>
      </c>
      <c r="AF39" s="30" t="n">
        <f aca="false">AF18*AF21</f>
        <v>61106.9995984568</v>
      </c>
      <c r="AG39" s="30" t="n">
        <f aca="false">AG18*AG21</f>
        <v>63719.0848424722</v>
      </c>
      <c r="AH39" s="30" t="n">
        <f aca="false">AH18*AH21</f>
        <v>66305.0492340475</v>
      </c>
      <c r="AI39" s="30" t="n">
        <f aca="false">AI18*AI21</f>
        <v>68325.261981707</v>
      </c>
      <c r="AJ39" s="30" t="n">
        <f aca="false">AJ18*AJ21</f>
        <v>69790.7795218899</v>
      </c>
      <c r="AK39" s="30" t="n">
        <f aca="false">AK18*AK21</f>
        <v>71241.641886671</v>
      </c>
    </row>
    <row r="40" customFormat="false" ht="15" hidden="false" customHeight="true" outlineLevel="0" collapsed="false">
      <c r="A40" s="25" t="s">
        <v>273</v>
      </c>
      <c r="B40" s="30" t="n">
        <f aca="false">B18*B22</f>
        <v>0</v>
      </c>
      <c r="C40" s="30" t="n">
        <f aca="false">C18*C22</f>
        <v>0</v>
      </c>
      <c r="D40" s="30" t="n">
        <f aca="false">D18*D22</f>
        <v>360</v>
      </c>
      <c r="E40" s="30" t="n">
        <f aca="false">E18*E22</f>
        <v>1432.8</v>
      </c>
      <c r="F40" s="30" t="n">
        <f aca="false">F18*F22</f>
        <v>2491.272</v>
      </c>
      <c r="G40" s="30" t="n">
        <f aca="false">G18*G22</f>
        <v>3542.75928</v>
      </c>
      <c r="H40" s="30" t="n">
        <f aca="false">H18*H22</f>
        <v>4580.1316872</v>
      </c>
      <c r="I40" s="30" t="n">
        <f aca="false">I18*I22</f>
        <v>5610.730370328</v>
      </c>
      <c r="J40" s="30" t="n">
        <f aca="false">J18*J22</f>
        <v>6627.42306662472</v>
      </c>
      <c r="K40" s="30" t="n">
        <f aca="false">K18*K22</f>
        <v>7637.54883595847</v>
      </c>
      <c r="L40" s="30" t="n">
        <f aca="false">L18*L22</f>
        <v>8633.97334759889</v>
      </c>
      <c r="M40" s="30" t="n">
        <f aca="false">M18*M22</f>
        <v>9624.0336141229</v>
      </c>
      <c r="N40" s="30" t="n">
        <f aca="false">N18*N22</f>
        <v>10600.5932779817</v>
      </c>
      <c r="O40" s="30" t="n">
        <f aca="false">O18*O22</f>
        <v>11570.9873452019</v>
      </c>
      <c r="P40" s="30" t="n">
        <f aca="false">P18*P22</f>
        <v>12888.0774717498</v>
      </c>
      <c r="Q40" s="30" t="n">
        <f aca="false">Q18*Q22</f>
        <v>14551.9966970323</v>
      </c>
      <c r="R40" s="30" t="n">
        <f aca="false">R18*R22</f>
        <v>16195.676730062</v>
      </c>
      <c r="S40" s="30" t="n">
        <f aca="false">S18*S22</f>
        <v>17826.5199627614</v>
      </c>
      <c r="T40" s="30" t="n">
        <f aca="false">T18*T22</f>
        <v>19437.4547631338</v>
      </c>
      <c r="U40" s="30" t="n">
        <f aca="false">U18*U22</f>
        <v>21035.8802155024</v>
      </c>
      <c r="V40" s="30" t="n">
        <f aca="false">V18*V22</f>
        <v>22614.7214133474</v>
      </c>
      <c r="W40" s="30" t="n">
        <f aca="false">W18*W22</f>
        <v>24181.3741992139</v>
      </c>
      <c r="X40" s="30" t="n">
        <f aca="false">X18*X22</f>
        <v>25728.7604572218</v>
      </c>
      <c r="Y40" s="30" t="n">
        <f aca="false">Y18*Y22</f>
        <v>27264.2728526496</v>
      </c>
      <c r="Z40" s="30" t="n">
        <f aca="false">Z18*Z22</f>
        <v>28780.8301241231</v>
      </c>
      <c r="AA40" s="30" t="n">
        <f aca="false">AA18*AA22</f>
        <v>30285.8218228819</v>
      </c>
      <c r="AB40" s="30" t="n">
        <f aca="false">AB18*AB22</f>
        <v>32132.163604653</v>
      </c>
      <c r="AC40" s="30" t="n">
        <f aca="false">AC18*AC22</f>
        <v>34320.0419686065</v>
      </c>
      <c r="AD40" s="30" t="n">
        <f aca="false">AD18*AD22</f>
        <v>36482.4415489205</v>
      </c>
      <c r="AE40" s="30" t="n">
        <f aca="false">AE18*AE22</f>
        <v>38626.8171334312</v>
      </c>
      <c r="AF40" s="30" t="n">
        <f aca="false">AF18*AF22</f>
        <v>40746.1489620969</v>
      </c>
      <c r="AG40" s="30" t="n">
        <f aca="false">AG18*AG22</f>
        <v>42487.887472476</v>
      </c>
      <c r="AH40" s="30" t="n">
        <f aca="false">AH18*AH22</f>
        <v>44212.2085977512</v>
      </c>
      <c r="AI40" s="30" t="n">
        <f aca="false">AI18*AI22</f>
        <v>45559.2865117737</v>
      </c>
      <c r="AJ40" s="30" t="n">
        <f aca="false">AJ18*AJ22</f>
        <v>46536.493646656</v>
      </c>
      <c r="AK40" s="30" t="n">
        <f aca="false">AK18*AK22</f>
        <v>47503.9287101894</v>
      </c>
    </row>
    <row r="41" customFormat="false" ht="15" hidden="false" customHeight="true" outlineLevel="0" collapsed="false">
      <c r="A41" s="25" t="s">
        <v>274</v>
      </c>
      <c r="B41" s="30" t="n">
        <f aca="false">B15*B38</f>
        <v>0</v>
      </c>
      <c r="C41" s="30" t="n">
        <f aca="false">C15*C38</f>
        <v>0</v>
      </c>
      <c r="D41" s="30" t="n">
        <f aca="false">D15*D38</f>
        <v>9720</v>
      </c>
      <c r="E41" s="30" t="n">
        <f aca="false">E15*E38</f>
        <v>19440</v>
      </c>
      <c r="F41" s="30" t="n">
        <f aca="false">F15*F38</f>
        <v>9720</v>
      </c>
      <c r="G41" s="30" t="n">
        <f aca="false">G15*G38</f>
        <v>19440</v>
      </c>
      <c r="H41" s="30" t="n">
        <f aca="false">H15*H38</f>
        <v>9720</v>
      </c>
      <c r="I41" s="30" t="n">
        <f aca="false">I15*I38</f>
        <v>19440</v>
      </c>
      <c r="J41" s="30" t="n">
        <f aca="false">J15*J38</f>
        <v>9720</v>
      </c>
      <c r="K41" s="30" t="n">
        <f aca="false">K15*K38</f>
        <v>19440</v>
      </c>
      <c r="L41" s="30" t="n">
        <f aca="false">L15*L38</f>
        <v>9720</v>
      </c>
      <c r="M41" s="30" t="n">
        <f aca="false">M15*M38</f>
        <v>19440</v>
      </c>
      <c r="N41" s="30" t="n">
        <f aca="false">N15*N38</f>
        <v>9720</v>
      </c>
      <c r="O41" s="30" t="n">
        <f aca="false">O15*O38</f>
        <v>19440</v>
      </c>
      <c r="P41" s="30" t="n">
        <f aca="false">P15*P38</f>
        <v>19440</v>
      </c>
      <c r="Q41" s="30" t="n">
        <f aca="false">Q15*Q38</f>
        <v>29160</v>
      </c>
      <c r="R41" s="30" t="n">
        <f aca="false">R15*R38</f>
        <v>19440</v>
      </c>
      <c r="S41" s="30" t="n">
        <f aca="false">S15*S38</f>
        <v>29160</v>
      </c>
      <c r="T41" s="30" t="n">
        <f aca="false">T15*T38</f>
        <v>19440</v>
      </c>
      <c r="U41" s="30" t="n">
        <f aca="false">U15*U38</f>
        <v>29160</v>
      </c>
      <c r="V41" s="30" t="n">
        <f aca="false">V15*V38</f>
        <v>19440</v>
      </c>
      <c r="W41" s="30" t="n">
        <f aca="false">W15*W38</f>
        <v>29160</v>
      </c>
      <c r="X41" s="30" t="n">
        <f aca="false">X15*X38</f>
        <v>19440</v>
      </c>
      <c r="Y41" s="30" t="n">
        <f aca="false">Y15*Y38</f>
        <v>29160</v>
      </c>
      <c r="Z41" s="30" t="n">
        <f aca="false">Z15*Z38</f>
        <v>19440</v>
      </c>
      <c r="AA41" s="30" t="n">
        <f aca="false">AA15*AA38</f>
        <v>29160</v>
      </c>
      <c r="AB41" s="30" t="n">
        <f aca="false">AB15*AB38</f>
        <v>29160</v>
      </c>
      <c r="AC41" s="30" t="n">
        <f aca="false">AC15*AC38</f>
        <v>38880</v>
      </c>
      <c r="AD41" s="30" t="n">
        <f aca="false">AD15*AD38</f>
        <v>29160</v>
      </c>
      <c r="AE41" s="30" t="n">
        <f aca="false">AE15*AE38</f>
        <v>38880</v>
      </c>
      <c r="AF41" s="30" t="n">
        <f aca="false">AF15*AF38</f>
        <v>29160</v>
      </c>
      <c r="AG41" s="30" t="n">
        <f aca="false">AG15*AG38</f>
        <v>29160</v>
      </c>
      <c r="AH41" s="30" t="n">
        <f aca="false">AH15*AH38</f>
        <v>29160</v>
      </c>
      <c r="AI41" s="30" t="n">
        <f aca="false">AI15*AI38</f>
        <v>19440</v>
      </c>
      <c r="AJ41" s="30" t="n">
        <f aca="false">AJ15*AJ38</f>
        <v>19440</v>
      </c>
      <c r="AK41" s="30" t="n">
        <f aca="false">AK15*AK38</f>
        <v>19440</v>
      </c>
    </row>
    <row r="42" customFormat="false" ht="15" hidden="false" customHeight="true" outlineLevel="0" collapsed="false">
      <c r="A42" s="25" t="s">
        <v>275</v>
      </c>
      <c r="B42" s="30" t="n">
        <f aca="false">B32*B37</f>
        <v>0</v>
      </c>
      <c r="C42" s="30" t="n">
        <f aca="false">C32*C37</f>
        <v>0</v>
      </c>
      <c r="D42" s="30" t="n">
        <f aca="false">D32*D37</f>
        <v>162</v>
      </c>
      <c r="E42" s="30" t="n">
        <f aca="false">E32*E37</f>
        <v>644.76</v>
      </c>
      <c r="F42" s="30" t="n">
        <f aca="false">F32*F37</f>
        <v>1121.0724</v>
      </c>
      <c r="G42" s="30" t="n">
        <f aca="false">G32*G37</f>
        <v>1594.241676</v>
      </c>
      <c r="H42" s="30" t="n">
        <f aca="false">H32*H37</f>
        <v>2061.05925924</v>
      </c>
      <c r="I42" s="30" t="n">
        <f aca="false">I32*I37</f>
        <v>2524.8286666476</v>
      </c>
      <c r="J42" s="30" t="n">
        <f aca="false">J32*J37</f>
        <v>2982.34037998112</v>
      </c>
      <c r="K42" s="30" t="n">
        <f aca="false">K32*K37</f>
        <v>3436.89697618131</v>
      </c>
      <c r="L42" s="30" t="n">
        <f aca="false">L32*L37</f>
        <v>3885.2880064195</v>
      </c>
      <c r="M42" s="30" t="n">
        <f aca="false">M32*M37</f>
        <v>4330.8151263553</v>
      </c>
      <c r="N42" s="30" t="n">
        <f aca="false">N32*N37</f>
        <v>4770.26697509175</v>
      </c>
      <c r="O42" s="30" t="n">
        <f aca="false">O32*O37</f>
        <v>5206.94430534083</v>
      </c>
      <c r="P42" s="30" t="n">
        <f aca="false">P32*P37</f>
        <v>5799.63486228743</v>
      </c>
      <c r="Q42" s="30" t="n">
        <f aca="false">Q32*Q37</f>
        <v>6548.39851366455</v>
      </c>
      <c r="R42" s="30" t="n">
        <f aca="false">R32*R37</f>
        <v>7288.05452852791</v>
      </c>
      <c r="S42" s="30" t="n">
        <f aca="false">S32*S37</f>
        <v>8021.93398324263</v>
      </c>
      <c r="T42" s="30" t="n">
        <f aca="false">T32*T37</f>
        <v>8746.8546434102</v>
      </c>
      <c r="U42" s="30" t="n">
        <f aca="false">U32*U37</f>
        <v>9466.1460969761</v>
      </c>
      <c r="V42" s="30" t="n">
        <f aca="false">V32*V37</f>
        <v>10176.6246360063</v>
      </c>
      <c r="W42" s="30" t="n">
        <f aca="false">W32*W37</f>
        <v>10881.6183896463</v>
      </c>
      <c r="X42" s="30" t="n">
        <f aca="false">X32*X37</f>
        <v>11577.9422057498</v>
      </c>
      <c r="Y42" s="30" t="n">
        <f aca="false">Y32*Y37</f>
        <v>12268.9227836923</v>
      </c>
      <c r="Z42" s="30" t="n">
        <f aca="false">Z32*Z37</f>
        <v>12951.3735558554</v>
      </c>
      <c r="AA42" s="30" t="n">
        <f aca="false">AA32*AA37</f>
        <v>13628.6198202968</v>
      </c>
      <c r="AB42" s="30" t="n">
        <f aca="false">AB32*AB37</f>
        <v>10625.3791927292</v>
      </c>
      <c r="AC42" s="30" t="n">
        <f aca="false">AC32*AC37</f>
        <v>15444.0188858729</v>
      </c>
      <c r="AD42" s="30" t="n">
        <f aca="false">AD32*AD37</f>
        <v>2892.76014679391</v>
      </c>
      <c r="AE42" s="30" t="n">
        <f aca="false">AE32*AE37</f>
        <v>8161.23254532597</v>
      </c>
      <c r="AF42" s="30" t="n">
        <f aca="false">AF32*AF37</f>
        <v>5034.02021987271</v>
      </c>
      <c r="AG42" s="30" t="n">
        <f aca="false">AG32*AG37</f>
        <v>1938.08001767398</v>
      </c>
      <c r="AH42" s="30" t="n">
        <f aca="false">AH32*AH37</f>
        <v>8593.09921749723</v>
      </c>
      <c r="AI42" s="30" t="n">
        <f aca="false">AI32*AI37</f>
        <v>6838.56822532226</v>
      </c>
      <c r="AJ42" s="30" t="n">
        <f aca="false">AJ32*AJ37</f>
        <v>5101.58254306904</v>
      </c>
      <c r="AK42" s="30" t="n">
        <f aca="false">AK32*AK37</f>
        <v>3381.96671763835</v>
      </c>
    </row>
    <row r="43" customFormat="false" ht="15" hidden="false" customHeight="true" outlineLevel="0" collapsed="false">
      <c r="A43" s="23" t="s">
        <v>276</v>
      </c>
      <c r="B43" s="31" t="n">
        <f aca="false">SUM(B39:B42)</f>
        <v>0</v>
      </c>
      <c r="C43" s="31" t="n">
        <f aca="false">SUM(C39:C42)</f>
        <v>0</v>
      </c>
      <c r="D43" s="31" t="n">
        <f aca="false">SUM(D39:D42)</f>
        <v>10781.892</v>
      </c>
      <c r="E43" s="31" t="n">
        <f aca="false">SUM(E39:E42)</f>
        <v>23666.33016</v>
      </c>
      <c r="F43" s="31" t="n">
        <f aca="false">SUM(F39:F42)</f>
        <v>17068.5050184</v>
      </c>
      <c r="G43" s="31" t="n">
        <f aca="false">SUM(G39:G42)</f>
        <v>29890.077048216</v>
      </c>
      <c r="H43" s="31" t="n">
        <f aca="false">SUM(H39:H42)</f>
        <v>23230.0144377338</v>
      </c>
      <c r="I43" s="31" t="n">
        <f aca="false">SUM(I39:I42)</f>
        <v>35989.9713733565</v>
      </c>
      <c r="J43" s="31" t="n">
        <f aca="false">SUM(J39:J42)</f>
        <v>29268.9098196229</v>
      </c>
      <c r="K43" s="31" t="n">
        <f aca="false">SUM(K39:K42)</f>
        <v>41968.4778014267</v>
      </c>
      <c r="L43" s="31" t="n">
        <f aca="false">SUM(L39:L42)</f>
        <v>35187.6311834124</v>
      </c>
      <c r="M43" s="31" t="n">
        <f aca="false">SUM(M39:M42)</f>
        <v>47828.0119515783</v>
      </c>
      <c r="N43" s="31" t="n">
        <f aca="false">SUM(N39:N42)</f>
        <v>40988.5699920625</v>
      </c>
      <c r="O43" s="31" t="n">
        <f aca="false">SUM(O39:O42)</f>
        <v>53570.9413721419</v>
      </c>
      <c r="P43" s="31" t="n">
        <f aca="false">SUM(P39:P42)</f>
        <v>57455.9621184205</v>
      </c>
      <c r="Q43" s="31" t="n">
        <f aca="false">SUM(Q39:Q42)</f>
        <v>72084.0246572363</v>
      </c>
      <c r="R43" s="31" t="n">
        <f aca="false">SUM(R39:R42)</f>
        <v>67212.3876506639</v>
      </c>
      <c r="S43" s="31" t="n">
        <f aca="false">SUM(S39:S42)</f>
        <v>81742.8859341573</v>
      </c>
      <c r="T43" s="31" t="n">
        <f aca="false">SUM(T39:T42)</f>
        <v>76774.6603148157</v>
      </c>
      <c r="U43" s="31" t="n">
        <f aca="false">SUM(U39:U42)</f>
        <v>91209.5358716676</v>
      </c>
      <c r="V43" s="31" t="n">
        <f aca="false">SUM(V39:V42)</f>
        <v>86146.6437529509</v>
      </c>
      <c r="W43" s="31" t="n">
        <f aca="false">SUM(W39:W42)</f>
        <v>100487.799475421</v>
      </c>
      <c r="X43" s="31" t="n">
        <f aca="false">SUM(X39:X42)</f>
        <v>95332.1247206672</v>
      </c>
      <c r="Y43" s="31" t="n">
        <f aca="false">SUM(Y39:Y42)</f>
        <v>109581.42563346</v>
      </c>
      <c r="Z43" s="31" t="n">
        <f aca="false">SUM(Z39:Z42)</f>
        <v>104334.814617126</v>
      </c>
      <c r="AA43" s="31" t="n">
        <f aca="false">SUM(AA39:AA42)</f>
        <v>118494.088630955</v>
      </c>
      <c r="AB43" s="31" t="n">
        <f aca="false">SUM(AB39:AB42)</f>
        <v>120106.14855528</v>
      </c>
      <c r="AC43" s="31" t="n">
        <f aca="false">SUM(AC39:AC42)</f>
        <v>140113.827794799</v>
      </c>
      <c r="AD43" s="31" t="n">
        <f aca="false">SUM(AD39:AD42)</f>
        <v>123247.91928663</v>
      </c>
      <c r="AE43" s="31" t="n">
        <f aca="false">SUM(AE39:AE42)</f>
        <v>143596.687333764</v>
      </c>
      <c r="AF43" s="31" t="n">
        <f aca="false">SUM(AF39:AF42)</f>
        <v>136047.168780426</v>
      </c>
      <c r="AG43" s="31" t="n">
        <f aca="false">SUM(AG39:AG42)</f>
        <v>137305.052332622</v>
      </c>
      <c r="AH43" s="31" t="n">
        <f aca="false">SUM(AH39:AH42)</f>
        <v>148270.357049296</v>
      </c>
      <c r="AI43" s="31" t="n">
        <f aca="false">SUM(AI39:AI42)</f>
        <v>140163.116718803</v>
      </c>
      <c r="AJ43" s="31" t="n">
        <f aca="false">SUM(AJ39:AJ42)</f>
        <v>140868.855711615</v>
      </c>
      <c r="AK43" s="31" t="n">
        <f aca="false">SUM(AK39:AK42)</f>
        <v>141567.537314499</v>
      </c>
    </row>
    <row r="44" customFormat="false" ht="15" hidden="false" customHeight="true" outlineLevel="0" collapsed="false">
      <c r="A44" s="25" t="s">
        <v>277</v>
      </c>
      <c r="B44" s="30" t="n">
        <f aca="false">B17*SUM(B21:B22)</f>
        <v>0</v>
      </c>
      <c r="C44" s="30" t="n">
        <f aca="false">C17*SUM(C21:C22)</f>
        <v>0</v>
      </c>
      <c r="D44" s="30" t="n">
        <f aca="false">D17*SUM(D21:D22)</f>
        <v>1799.784</v>
      </c>
      <c r="E44" s="30" t="n">
        <f aca="false">E17*SUM(E21:E22)</f>
        <v>5381.35416</v>
      </c>
      <c r="F44" s="30" t="n">
        <f aca="false">F17*SUM(F21:F22)</f>
        <v>7127.3246184</v>
      </c>
      <c r="G44" s="30" t="n">
        <f aca="false">G17*SUM(G21:G22)</f>
        <v>10655.619372216</v>
      </c>
      <c r="H44" s="30" t="n">
        <f aca="false">H17*SUM(H21:H22)</f>
        <v>12348.8471784938</v>
      </c>
      <c r="I44" s="30" t="n">
        <f aca="false">I17*SUM(I21:I22)</f>
        <v>15824.9267067089</v>
      </c>
      <c r="J44" s="30" t="n">
        <f aca="false">J17*SUM(J21:J22)</f>
        <v>17466.4614396418</v>
      </c>
      <c r="K44" s="30" t="n">
        <f aca="false">K17*SUM(K21:K22)</f>
        <v>20891.3648252454</v>
      </c>
      <c r="L44" s="30" t="n">
        <f aca="false">L17*SUM(L21:L22)</f>
        <v>22482.2351769929</v>
      </c>
      <c r="M44" s="30" t="n">
        <f aca="false">M17*SUM(M21:M22)</f>
        <v>25856.980825223</v>
      </c>
      <c r="N44" s="30" t="n">
        <f aca="false">N17*SUM(N21:N22)</f>
        <v>27398.1950169708</v>
      </c>
      <c r="O44" s="30" t="n">
        <f aca="false">O17*SUM(O21:O22)</f>
        <v>30723.7810668011</v>
      </c>
      <c r="P44" s="30" t="n">
        <f aca="false">P17*SUM(P21:P22)</f>
        <v>34016.1112561331</v>
      </c>
      <c r="Q44" s="30" t="n">
        <f aca="false">Q17*SUM(Q21:Q22)</f>
        <v>39075.3021435717</v>
      </c>
      <c r="R44" s="30" t="n">
        <f aca="false">R17*SUM(R21:R22)</f>
        <v>42284.117122136</v>
      </c>
      <c r="S44" s="30" t="n">
        <f aca="false">S17*SUM(S21:S22)</f>
        <v>47260.6279509147</v>
      </c>
      <c r="T44" s="30" t="n">
        <f aca="false">T17*SUM(T21:T22)</f>
        <v>50387.5896714055</v>
      </c>
      <c r="U44" s="30" t="n">
        <f aca="false">U17*SUM(U21:U22)</f>
        <v>55283.0657746915</v>
      </c>
      <c r="V44" s="30" t="n">
        <f aca="false">V17*SUM(V21:V22)</f>
        <v>58329.8031169445</v>
      </c>
      <c r="W44" s="30" t="n">
        <f aca="false">W17*SUM(W21:W22)</f>
        <v>63145.8570857751</v>
      </c>
      <c r="X44" s="30" t="n">
        <f aca="false">X17*SUM(X21:X22)</f>
        <v>66113.9665149173</v>
      </c>
      <c r="Y44" s="30" t="n">
        <f aca="false">Y17*SUM(Y21:Y22)</f>
        <v>70852.1788497682</v>
      </c>
      <c r="Z44" s="30" t="n">
        <f aca="false">Z17*SUM(Z21:Z22)</f>
        <v>73743.2250612705</v>
      </c>
      <c r="AA44" s="30" t="n">
        <f aca="false">AA17*SUM(AA21:AA22)</f>
        <v>78405.1448106578</v>
      </c>
      <c r="AB44" s="30" t="n">
        <f aca="false">AB17*SUM(AB21:AB22)</f>
        <v>83020.4453625512</v>
      </c>
      <c r="AC44" s="30" t="n">
        <f aca="false">AC17*SUM(AC21:AC22)</f>
        <v>89389.3769089257</v>
      </c>
      <c r="AD44" s="30" t="n">
        <f aca="false">AD17*SUM(AD21:AD22)</f>
        <v>93894.8351398365</v>
      </c>
      <c r="AE44" s="30" t="n">
        <f aca="false">AE17*SUM(AE21:AE22)</f>
        <v>100155.022788438</v>
      </c>
      <c r="AF44" s="30" t="n">
        <f aca="false">AF17*SUM(AF21:AF22)</f>
        <v>104552.824560554</v>
      </c>
      <c r="AG44" s="30" t="n">
        <f aca="false">AG17*SUM(AG21:AG22)</f>
        <v>108906.648314948</v>
      </c>
      <c r="AH44" s="30" t="n">
        <f aca="false">AH17*SUM(AH21:AH22)</f>
        <v>113216.933831799</v>
      </c>
      <c r="AI44" s="30" t="n">
        <f aca="false">AI17*SUM(AI21:AI22)</f>
        <v>115684.332493481</v>
      </c>
      <c r="AJ44" s="30" t="n">
        <f aca="false">AJ17*SUM(AJ21:AJ22)</f>
        <v>118127.057168546</v>
      </c>
      <c r="AK44" s="30" t="n">
        <f aca="false">AK17*SUM(AK21:AK22)</f>
        <v>120545.35459686</v>
      </c>
    </row>
    <row r="45" customFormat="false" ht="15" hidden="false" customHeight="true" outlineLevel="0" collapsed="false">
      <c r="A45" s="25" t="s">
        <v>278</v>
      </c>
      <c r="B45" s="30" t="n">
        <f aca="false">B18*(Inputs!$B$29+(Cases!$F$19+Cases!$F$20)*Inputs!$B$30 )*Cases!$F$29</f>
        <v>0</v>
      </c>
      <c r="C45" s="30" t="n">
        <f aca="false">C18*(Inputs!$B$29+(Cases!$F$19+Cases!$F$20)*Inputs!$B$30 )*Cases!$F$29</f>
        <v>0</v>
      </c>
      <c r="D45" s="30" t="n">
        <f aca="false">D18*(Inputs!$B$29+(Cases!$F$19+Cases!$F$20)*Inputs!$B$30 )*Cases!$F$29</f>
        <v>190</v>
      </c>
      <c r="E45" s="30" t="n">
        <f aca="false">E18*(Inputs!$B$29+(Cases!$F$19+Cases!$F$20)*Inputs!$B$30 )*Cases!$F$29</f>
        <v>756.2</v>
      </c>
      <c r="F45" s="30" t="n">
        <f aca="false">F18*(Inputs!$B$29+(Cases!$F$19+Cases!$F$20)*Inputs!$B$30 )*Cases!$F$29</f>
        <v>1314.838</v>
      </c>
      <c r="G45" s="30" t="n">
        <f aca="false">G18*(Inputs!$B$29+(Cases!$F$19+Cases!$F$20)*Inputs!$B$30 )*Cases!$F$29</f>
        <v>1869.78962</v>
      </c>
      <c r="H45" s="30" t="n">
        <f aca="false">H18*(Inputs!$B$29+(Cases!$F$19+Cases!$F$20)*Inputs!$B$30 )*Cases!$F$29</f>
        <v>2417.2917238</v>
      </c>
      <c r="I45" s="30" t="n">
        <f aca="false">I18*(Inputs!$B$29+(Cases!$F$19+Cases!$F$20)*Inputs!$B$30 )*Cases!$F$29</f>
        <v>2961.218806562</v>
      </c>
      <c r="J45" s="30" t="n">
        <f aca="false">J18*(Inputs!$B$29+(Cases!$F$19+Cases!$F$20)*Inputs!$B$30 )*Cases!$F$29</f>
        <v>3497.80661849638</v>
      </c>
      <c r="K45" s="30" t="n">
        <f aca="false">K18*(Inputs!$B$29+(Cases!$F$19+Cases!$F$20)*Inputs!$B$30 )*Cases!$F$29</f>
        <v>4030.92855231142</v>
      </c>
      <c r="L45" s="30" t="n">
        <f aca="false">L18*(Inputs!$B$29+(Cases!$F$19+Cases!$F$20)*Inputs!$B$30 )*Cases!$F$29</f>
        <v>4556.8192667883</v>
      </c>
      <c r="M45" s="30" t="n">
        <f aca="false">M18*(Inputs!$B$29+(Cases!$F$19+Cases!$F$20)*Inputs!$B$30 )*Cases!$F$29</f>
        <v>5079.35107412042</v>
      </c>
      <c r="N45" s="30" t="n">
        <f aca="false">N18*(Inputs!$B$29+(Cases!$F$19+Cases!$F$20)*Inputs!$B$30 )*Cases!$F$29</f>
        <v>5594.75756337921</v>
      </c>
      <c r="O45" s="30" t="n">
        <f aca="false">O18*(Inputs!$B$29+(Cases!$F$19+Cases!$F$20)*Inputs!$B$30 )*Cases!$F$29</f>
        <v>6106.90998774542</v>
      </c>
      <c r="P45" s="30" t="n">
        <f aca="false">P18*(Inputs!$B$29+(Cases!$F$19+Cases!$F$20)*Inputs!$B$30 )*Cases!$F$29</f>
        <v>6802.04088786797</v>
      </c>
      <c r="Q45" s="30" t="n">
        <f aca="false">Q18*(Inputs!$B$29+(Cases!$F$19+Cases!$F$20)*Inputs!$B$30 )*Cases!$F$29</f>
        <v>7680.22047898929</v>
      </c>
      <c r="R45" s="30" t="n">
        <f aca="false">R18*(Inputs!$B$29+(Cases!$F$19+Cases!$F$20)*Inputs!$B$30 )*Cases!$F$29</f>
        <v>8547.7182741994</v>
      </c>
      <c r="S45" s="30" t="n">
        <f aca="false">S18*(Inputs!$B$29+(Cases!$F$19+Cases!$F$20)*Inputs!$B$30 )*Cases!$F$29</f>
        <v>9408.4410914574</v>
      </c>
      <c r="T45" s="30" t="n">
        <f aca="false">T18*(Inputs!$B$29+(Cases!$F$19+Cases!$F$20)*Inputs!$B$30 )*Cases!$F$29</f>
        <v>10258.6566805428</v>
      </c>
      <c r="U45" s="30" t="n">
        <f aca="false">U18*(Inputs!$B$29+(Cases!$F$19+Cases!$F$20)*Inputs!$B$30 )*Cases!$F$29</f>
        <v>11102.2701137374</v>
      </c>
      <c r="V45" s="30" t="n">
        <f aca="false">V18*(Inputs!$B$29+(Cases!$F$19+Cases!$F$20)*Inputs!$B$30 )*Cases!$F$29</f>
        <v>11935.5474126</v>
      </c>
      <c r="W45" s="30" t="n">
        <f aca="false">W18*(Inputs!$B$29+(Cases!$F$19+Cases!$F$20)*Inputs!$B$30 )*Cases!$F$29</f>
        <v>12762.391938474</v>
      </c>
      <c r="X45" s="30" t="n">
        <f aca="false">X18*(Inputs!$B$29+(Cases!$F$19+Cases!$F$20)*Inputs!$B$30 )*Cases!$F$29</f>
        <v>13579.0680190893</v>
      </c>
      <c r="Y45" s="30" t="n">
        <f aca="false">Y18*(Inputs!$B$29+(Cases!$F$19+Cases!$F$20)*Inputs!$B$30 )*Cases!$F$29</f>
        <v>14389.4773388984</v>
      </c>
      <c r="Z45" s="30" t="n">
        <f aca="false">Z18*(Inputs!$B$29+(Cases!$F$19+Cases!$F$20)*Inputs!$B$30 )*Cases!$F$29</f>
        <v>15189.8825655094</v>
      </c>
      <c r="AA45" s="30" t="n">
        <f aca="false">AA18*(Inputs!$B$29+(Cases!$F$19+Cases!$F$20)*Inputs!$B$30 )*Cases!$F$29</f>
        <v>15984.1837398543</v>
      </c>
      <c r="AB45" s="30" t="n">
        <f aca="false">AB18*(Inputs!$B$29+(Cases!$F$19+Cases!$F$20)*Inputs!$B$30 )*Cases!$F$29</f>
        <v>16958.6419024558</v>
      </c>
      <c r="AC45" s="30" t="n">
        <f aca="false">AC18*(Inputs!$B$29+(Cases!$F$19+Cases!$F$20)*Inputs!$B$30 )*Cases!$F$29</f>
        <v>18113.3554834312</v>
      </c>
      <c r="AD45" s="30" t="n">
        <f aca="false">AD18*(Inputs!$B$29+(Cases!$F$19+Cases!$F$20)*Inputs!$B$30 )*Cases!$F$29</f>
        <v>19254.6219285969</v>
      </c>
      <c r="AE45" s="30" t="n">
        <f aca="false">AE18*(Inputs!$B$29+(Cases!$F$19+Cases!$F$20)*Inputs!$B$30 )*Cases!$F$29</f>
        <v>20386.3757093109</v>
      </c>
      <c r="AF45" s="30" t="n">
        <f aca="false">AF18*(Inputs!$B$29+(Cases!$F$19+Cases!$F$20)*Inputs!$B$30 )*Cases!$F$29</f>
        <v>21504.9119522178</v>
      </c>
      <c r="AG45" s="30" t="n">
        <f aca="false">AG18*(Inputs!$B$29+(Cases!$F$19+Cases!$F$20)*Inputs!$B$30 )*Cases!$F$29</f>
        <v>22424.1628326956</v>
      </c>
      <c r="AH45" s="30" t="n">
        <f aca="false">AH18*(Inputs!$B$29+(Cases!$F$19+Cases!$F$20)*Inputs!$B$30 )*Cases!$F$29</f>
        <v>23334.2212043687</v>
      </c>
      <c r="AI45" s="30" t="n">
        <f aca="false">AI18*(Inputs!$B$29+(Cases!$F$19+Cases!$F$20)*Inputs!$B$30 )*Cases!$F$29</f>
        <v>24045.178992325</v>
      </c>
      <c r="AJ45" s="30" t="n">
        <f aca="false">AJ18*(Inputs!$B$29+(Cases!$F$19+Cases!$F$20)*Inputs!$B$30 )*Cases!$F$29</f>
        <v>24560.9272024018</v>
      </c>
      <c r="AK45" s="30" t="n">
        <f aca="false">AK18*(Inputs!$B$29+(Cases!$F$19+Cases!$F$20)*Inputs!$B$30 )*Cases!$F$29</f>
        <v>25071.5179303777</v>
      </c>
    </row>
    <row r="46" customFormat="false" ht="15" hidden="false" customHeight="true" outlineLevel="0" collapsed="false">
      <c r="A46" s="25" t="s">
        <v>279</v>
      </c>
      <c r="B46" s="30" t="n">
        <f aca="false">Staffing!$E$14*Cases!$F$31</f>
        <v>16400</v>
      </c>
      <c r="C46" s="30" t="n">
        <f aca="false">Staffing!$E$14*Cases!$F$31</f>
        <v>16400</v>
      </c>
      <c r="D46" s="30" t="n">
        <f aca="false">Staffing!$E$14*Cases!$F$31</f>
        <v>16400</v>
      </c>
      <c r="E46" s="30" t="n">
        <f aca="false">Staffing!$E$14*Cases!$F$31</f>
        <v>16400</v>
      </c>
      <c r="F46" s="30" t="n">
        <f aca="false">Staffing!$E$14*Cases!$F$31</f>
        <v>16400</v>
      </c>
      <c r="G46" s="30" t="n">
        <f aca="false">Staffing!$E$14*Cases!$F$31</f>
        <v>16400</v>
      </c>
      <c r="H46" s="30" t="n">
        <f aca="false">Staffing!$E$14*Cases!$F$31</f>
        <v>16400</v>
      </c>
      <c r="I46" s="30" t="n">
        <f aca="false">Staffing!$E$14*Cases!$F$31</f>
        <v>16400</v>
      </c>
      <c r="J46" s="30" t="n">
        <f aca="false">Staffing!$E$14*Cases!$F$31</f>
        <v>16400</v>
      </c>
      <c r="K46" s="30" t="n">
        <f aca="false">Staffing!$E$14*Cases!$F$31</f>
        <v>16400</v>
      </c>
      <c r="L46" s="30" t="n">
        <f aca="false">Staffing!$E$14*Cases!$F$31</f>
        <v>16400</v>
      </c>
      <c r="M46" s="30" t="n">
        <f aca="false">Staffing!$E$14*Cases!$F$31</f>
        <v>16400</v>
      </c>
      <c r="N46" s="30" t="n">
        <f aca="false">Staffing!$E$14*Cases!$F$31</f>
        <v>16400</v>
      </c>
      <c r="O46" s="30" t="n">
        <f aca="false">Staffing!$E$14*Cases!$F$31</f>
        <v>16400</v>
      </c>
      <c r="P46" s="30" t="n">
        <f aca="false">Staffing!$E$14*Cases!$F$31</f>
        <v>16400</v>
      </c>
      <c r="Q46" s="30" t="n">
        <f aca="false">Staffing!$E$14*Cases!$F$31</f>
        <v>16400</v>
      </c>
      <c r="R46" s="30" t="n">
        <f aca="false">Staffing!$E$14*Cases!$F$31</f>
        <v>16400</v>
      </c>
      <c r="S46" s="30" t="n">
        <f aca="false">Staffing!$E$14*Cases!$F$31</f>
        <v>16400</v>
      </c>
      <c r="T46" s="30" t="n">
        <f aca="false">Staffing!$E$14*Cases!$F$31</f>
        <v>16400</v>
      </c>
      <c r="U46" s="30" t="n">
        <f aca="false">Staffing!$E$14*Cases!$F$31</f>
        <v>16400</v>
      </c>
      <c r="V46" s="30" t="n">
        <f aca="false">Staffing!$E$14*Cases!$F$31</f>
        <v>16400</v>
      </c>
      <c r="W46" s="30" t="n">
        <f aca="false">Staffing!$E$14*Cases!$F$31</f>
        <v>16400</v>
      </c>
      <c r="X46" s="30" t="n">
        <f aca="false">Staffing!$E$14*Cases!$F$31</f>
        <v>16400</v>
      </c>
      <c r="Y46" s="30" t="n">
        <f aca="false">Staffing!$E$14*Cases!$F$31</f>
        <v>16400</v>
      </c>
      <c r="Z46" s="30" t="n">
        <f aca="false">Staffing!$E$14*Cases!$F$31</f>
        <v>16400</v>
      </c>
      <c r="AA46" s="30" t="n">
        <f aca="false">Staffing!$E$14*Cases!$F$31</f>
        <v>16400</v>
      </c>
      <c r="AB46" s="30" t="n">
        <f aca="false">Staffing!$E$14*Cases!$F$31</f>
        <v>16400</v>
      </c>
      <c r="AC46" s="30" t="n">
        <f aca="false">Staffing!$E$14*Cases!$F$31</f>
        <v>16400</v>
      </c>
      <c r="AD46" s="30" t="n">
        <f aca="false">Staffing!$E$14*Cases!$F$31</f>
        <v>16400</v>
      </c>
      <c r="AE46" s="30" t="n">
        <f aca="false">Staffing!$E$14*Cases!$F$31</f>
        <v>16400</v>
      </c>
      <c r="AF46" s="30" t="n">
        <f aca="false">Staffing!$E$14*Cases!$F$31</f>
        <v>16400</v>
      </c>
      <c r="AG46" s="30" t="n">
        <f aca="false">Staffing!$E$14*Cases!$F$31</f>
        <v>16400</v>
      </c>
      <c r="AH46" s="30" t="n">
        <f aca="false">Staffing!$E$14*Cases!$F$31</f>
        <v>16400</v>
      </c>
      <c r="AI46" s="30" t="n">
        <f aca="false">Staffing!$E$14*Cases!$F$31</f>
        <v>16400</v>
      </c>
      <c r="AJ46" s="30" t="n">
        <f aca="false">Staffing!$E$14*Cases!$F$31</f>
        <v>16400</v>
      </c>
      <c r="AK46" s="30" t="n">
        <f aca="false">Staffing!$E$14*Cases!$F$31</f>
        <v>16400</v>
      </c>
    </row>
    <row r="47" customFormat="false" ht="15" hidden="false" customHeight="true" outlineLevel="0" collapsed="false">
      <c r="A47" s="25" t="s">
        <v>280</v>
      </c>
      <c r="B47" s="30" t="n">
        <f aca="false">B25*Inputs!$B$24*(1+Inputs!$B$16)/12*Cases!$F$31</f>
        <v>0</v>
      </c>
      <c r="C47" s="30" t="n">
        <f aca="false">C25*Inputs!$B$24*(1+Inputs!$B$16)/12*Cases!$F$31</f>
        <v>0</v>
      </c>
      <c r="D47" s="30" t="n">
        <f aca="false">D25*Inputs!$B$24*(1+Inputs!$B$16)/12*Cases!$F$31</f>
        <v>0</v>
      </c>
      <c r="E47" s="30" t="n">
        <f aca="false">E25*Inputs!$B$24*(1+Inputs!$B$16)/12*Cases!$F$31</f>
        <v>0</v>
      </c>
      <c r="F47" s="30" t="n">
        <f aca="false">F25*Inputs!$B$24*(1+Inputs!$B$16)/12*Cases!$F$31</f>
        <v>0</v>
      </c>
      <c r="G47" s="30" t="n">
        <f aca="false">G25*Inputs!$B$24*(1+Inputs!$B$16)/12*Cases!$F$31</f>
        <v>0</v>
      </c>
      <c r="H47" s="30" t="n">
        <f aca="false">H25*Inputs!$B$24*(1+Inputs!$B$16)/12*Cases!$F$31</f>
        <v>0</v>
      </c>
      <c r="I47" s="30" t="n">
        <f aca="false">I25*Inputs!$B$24*(1+Inputs!$B$16)/12*Cases!$F$31</f>
        <v>0</v>
      </c>
      <c r="J47" s="30" t="n">
        <f aca="false">J25*Inputs!$B$24*(1+Inputs!$B$16)/12*Cases!$F$31</f>
        <v>0</v>
      </c>
      <c r="K47" s="30" t="n">
        <f aca="false">K25*Inputs!$B$24*(1+Inputs!$B$16)/12*Cases!$F$31</f>
        <v>0</v>
      </c>
      <c r="L47" s="30" t="n">
        <f aca="false">L25*Inputs!$B$24*(1+Inputs!$B$16)/12*Cases!$F$31</f>
        <v>0</v>
      </c>
      <c r="M47" s="30" t="n">
        <f aca="false">M25*Inputs!$B$24*(1+Inputs!$B$16)/12*Cases!$F$31</f>
        <v>0</v>
      </c>
      <c r="N47" s="30" t="n">
        <f aca="false">N25*Inputs!$B$24*(1+Inputs!$B$16)/12*Cases!$F$31</f>
        <v>8000</v>
      </c>
      <c r="O47" s="30" t="n">
        <f aca="false">O25*Inputs!$B$24*(1+Inputs!$B$16)/12*Cases!$F$31</f>
        <v>8000</v>
      </c>
      <c r="P47" s="30" t="n">
        <f aca="false">P25*Inputs!$B$24*(1+Inputs!$B$16)/12*Cases!$F$31</f>
        <v>8000</v>
      </c>
      <c r="Q47" s="30" t="n">
        <f aca="false">Q25*Inputs!$B$24*(1+Inputs!$B$16)/12*Cases!$F$31</f>
        <v>8000</v>
      </c>
      <c r="R47" s="30" t="n">
        <f aca="false">R25*Inputs!$B$24*(1+Inputs!$B$16)/12*Cases!$F$31</f>
        <v>16000</v>
      </c>
      <c r="S47" s="30" t="n">
        <f aca="false">S25*Inputs!$B$24*(1+Inputs!$B$16)/12*Cases!$F$31</f>
        <v>16000</v>
      </c>
      <c r="T47" s="30" t="n">
        <f aca="false">T25*Inputs!$B$24*(1+Inputs!$B$16)/12*Cases!$F$31</f>
        <v>24000</v>
      </c>
      <c r="U47" s="30" t="n">
        <f aca="false">U25*Inputs!$B$24*(1+Inputs!$B$16)/12*Cases!$F$31</f>
        <v>24000</v>
      </c>
      <c r="V47" s="30" t="n">
        <f aca="false">V25*Inputs!$B$24*(1+Inputs!$B$16)/12*Cases!$F$31</f>
        <v>24000</v>
      </c>
      <c r="W47" s="30" t="n">
        <f aca="false">W25*Inputs!$B$24*(1+Inputs!$B$16)/12*Cases!$F$31</f>
        <v>24000</v>
      </c>
      <c r="X47" s="30" t="n">
        <f aca="false">X25*Inputs!$B$24*(1+Inputs!$B$16)/12*Cases!$F$31</f>
        <v>32000</v>
      </c>
      <c r="Y47" s="30" t="n">
        <f aca="false">Y25*Inputs!$B$24*(1+Inputs!$B$16)/12*Cases!$F$31</f>
        <v>32000</v>
      </c>
      <c r="Z47" s="30" t="n">
        <f aca="false">Z25*Inputs!$B$24*(1+Inputs!$B$16)/12*Cases!$F$31</f>
        <v>32000</v>
      </c>
      <c r="AA47" s="30" t="n">
        <f aca="false">AA25*Inputs!$B$24*(1+Inputs!$B$16)/12*Cases!$F$31</f>
        <v>32000</v>
      </c>
      <c r="AB47" s="30" t="n">
        <f aca="false">AB25*Inputs!$B$24*(1+Inputs!$B$16)/12*Cases!$F$31</f>
        <v>32000</v>
      </c>
      <c r="AC47" s="30" t="n">
        <f aca="false">AC25*Inputs!$B$24*(1+Inputs!$B$16)/12*Cases!$F$31</f>
        <v>32000</v>
      </c>
      <c r="AD47" s="30" t="n">
        <f aca="false">AD25*Inputs!$B$24*(1+Inputs!$B$16)/12*Cases!$F$31</f>
        <v>32000</v>
      </c>
      <c r="AE47" s="30" t="n">
        <f aca="false">AE25*Inputs!$B$24*(1+Inputs!$B$16)/12*Cases!$F$31</f>
        <v>32000</v>
      </c>
      <c r="AF47" s="30" t="n">
        <f aca="false">AF25*Inputs!$B$24*(1+Inputs!$B$16)/12*Cases!$F$31</f>
        <v>32000</v>
      </c>
      <c r="AG47" s="30" t="n">
        <f aca="false">AG25*Inputs!$B$24*(1+Inputs!$B$16)/12*Cases!$F$31</f>
        <v>32000</v>
      </c>
      <c r="AH47" s="30" t="n">
        <f aca="false">AH25*Inputs!$B$24*(1+Inputs!$B$16)/12*Cases!$F$31</f>
        <v>32000</v>
      </c>
      <c r="AI47" s="30" t="n">
        <f aca="false">AI25*Inputs!$B$24*(1+Inputs!$B$16)/12*Cases!$F$31</f>
        <v>32000</v>
      </c>
      <c r="AJ47" s="30" t="n">
        <f aca="false">AJ25*Inputs!$B$24*(1+Inputs!$B$16)/12*Cases!$F$31</f>
        <v>32000</v>
      </c>
      <c r="AK47" s="30" t="n">
        <f aca="false">AK25*Inputs!$B$24*(1+Inputs!$B$16)/12*Cases!$F$31</f>
        <v>32000</v>
      </c>
    </row>
    <row r="48" customFormat="false" ht="15" hidden="false" customHeight="true" outlineLevel="0" collapsed="false">
      <c r="A48" s="25" t="s">
        <v>281</v>
      </c>
      <c r="B48" s="30" t="n">
        <f aca="false">B64*Inputs!$B$31</f>
        <v>0</v>
      </c>
      <c r="C48" s="30" t="n">
        <f aca="false">C64*Inputs!$B$31</f>
        <v>48.6</v>
      </c>
      <c r="D48" s="30" t="n">
        <f aca="false">D64*Inputs!$B$31</f>
        <v>97.2</v>
      </c>
      <c r="E48" s="30" t="n">
        <f aca="false">E64*Inputs!$B$31</f>
        <v>107.2267308</v>
      </c>
      <c r="F48" s="30" t="n">
        <f aca="false">F64*Inputs!$B$31</f>
        <v>235.268668584</v>
      </c>
      <c r="G48" s="30" t="n">
        <f aca="false">G64*Inputs!$B$31</f>
        <v>169.46419968216</v>
      </c>
      <c r="H48" s="30" t="n">
        <f aca="false">H64*Inputs!$B$31</f>
        <v>296.883762777338</v>
      </c>
      <c r="I48" s="30" t="n">
        <f aca="false">I64*Inputs!$B$31</f>
        <v>230.463142933565</v>
      </c>
      <c r="J48" s="30" t="n">
        <f aca="false">J64*Inputs!$B$31</f>
        <v>357.272716596229</v>
      </c>
      <c r="K48" s="30" t="n">
        <f aca="false">K64*Inputs!$B$31</f>
        <v>290.248207214267</v>
      </c>
      <c r="L48" s="30" t="n">
        <f aca="false">L64*Inputs!$B$31</f>
        <v>416.459930234124</v>
      </c>
      <c r="M48" s="30" t="n">
        <f aca="false">M64*Inputs!$B$31</f>
        <v>348.843548715783</v>
      </c>
      <c r="N48" s="30" t="n">
        <f aca="false">N64*Inputs!$B$31</f>
        <v>474.469318320625</v>
      </c>
      <c r="O48" s="30" t="n">
        <f aca="false">O64*Inputs!$B$31</f>
        <v>454.872842921419</v>
      </c>
      <c r="P48" s="30" t="n">
        <f aca="false">P64*Inputs!$B$31</f>
        <v>579.924319584205</v>
      </c>
      <c r="Q48" s="30" t="n">
        <f aca="false">Q64*Inputs!$B$31</f>
        <v>569.786024972363</v>
      </c>
      <c r="R48" s="30" t="n">
        <f aca="false">R64*Inputs!$B$31</f>
        <v>715.089844106639</v>
      </c>
      <c r="S48" s="30" t="n">
        <f aca="false">S64*Inputs!$B$31</f>
        <v>666.374637741573</v>
      </c>
      <c r="T48" s="30" t="n">
        <f aca="false">T64*Inputs!$B$31</f>
        <v>810.712570748157</v>
      </c>
      <c r="U48" s="30" t="n">
        <f aca="false">U64*Inputs!$B$31</f>
        <v>761.041137116675</v>
      </c>
      <c r="V48" s="30" t="n">
        <f aca="false">V64*Inputs!$B$31</f>
        <v>904.432405129509</v>
      </c>
      <c r="W48" s="30" t="n">
        <f aca="false">W64*Inputs!$B$31</f>
        <v>853.823773154214</v>
      </c>
      <c r="X48" s="30" t="n">
        <f aca="false">X64*Inputs!$B$31</f>
        <v>996.287214806672</v>
      </c>
      <c r="Y48" s="30" t="n">
        <f aca="false">Y64*Inputs!$B$31</f>
        <v>944.760034734605</v>
      </c>
      <c r="Z48" s="30" t="n">
        <f aca="false">Z64*Inputs!$B$31</f>
        <v>1086.31411377126</v>
      </c>
      <c r="AA48" s="30" t="n">
        <f aca="false">AA64*Inputs!$B$31</f>
        <v>1082.48666470955</v>
      </c>
      <c r="AB48" s="30" t="n">
        <f aca="false">AB64*Inputs!$B$31</f>
        <v>1223.14947744645</v>
      </c>
      <c r="AC48" s="30" t="n">
        <f aca="false">AC64*Inputs!$B$31</f>
        <v>1190.50887069728</v>
      </c>
      <c r="AD48" s="30" t="n">
        <f aca="false">AD64*Inputs!$B$31</f>
        <v>1389.07089516851</v>
      </c>
      <c r="AE48" s="30" t="n">
        <f aca="false">AE64*Inputs!$B$31</f>
        <v>1221.61240093764</v>
      </c>
      <c r="AF48" s="30" t="n">
        <f aca="false">AF64*Inputs!$B$31</f>
        <v>1374.95120460426</v>
      </c>
      <c r="AG48" s="30" t="n">
        <f aca="false">AG64*Inputs!$B$31</f>
        <v>1348.32497092622</v>
      </c>
      <c r="AH48" s="30" t="n">
        <f aca="false">AH64*Inputs!$B$31</f>
        <v>1312.17801809296</v>
      </c>
      <c r="AI48" s="30" t="n">
        <f aca="false">AI64*Inputs!$B$31</f>
        <v>1420.73453478803</v>
      </c>
      <c r="AJ48" s="30" t="n">
        <f aca="false">AJ64*Inputs!$B$31</f>
        <v>1388.58685551615</v>
      </c>
      <c r="AK48" s="30" t="n">
        <f aca="false">AK64*Inputs!$B$31</f>
        <v>1395.57367154499</v>
      </c>
    </row>
    <row r="49" customFormat="false" ht="15" hidden="false" customHeight="true" outlineLevel="0" collapsed="false">
      <c r="A49" s="23" t="s">
        <v>282</v>
      </c>
      <c r="B49" s="31" t="n">
        <f aca="false">SUM(B45:B48)</f>
        <v>16400</v>
      </c>
      <c r="C49" s="31" t="n">
        <f aca="false">SUM(C45:C48)</f>
        <v>16448.6</v>
      </c>
      <c r="D49" s="31" t="n">
        <f aca="false">SUM(D45:D48)</f>
        <v>16687.2</v>
      </c>
      <c r="E49" s="31" t="n">
        <f aca="false">SUM(E45:E48)</f>
        <v>17263.4267308</v>
      </c>
      <c r="F49" s="31" t="n">
        <f aca="false">SUM(F45:F48)</f>
        <v>17950.106668584</v>
      </c>
      <c r="G49" s="31" t="n">
        <f aca="false">SUM(G45:G48)</f>
        <v>18439.2538196822</v>
      </c>
      <c r="H49" s="31" t="n">
        <f aca="false">SUM(H45:H48)</f>
        <v>19114.1754865773</v>
      </c>
      <c r="I49" s="31" t="n">
        <f aca="false">SUM(I45:I48)</f>
        <v>19591.6819494956</v>
      </c>
      <c r="J49" s="31" t="n">
        <f aca="false">SUM(J45:J48)</f>
        <v>20255.0793350926</v>
      </c>
      <c r="K49" s="31" t="n">
        <f aca="false">SUM(K45:K48)</f>
        <v>20721.1767595257</v>
      </c>
      <c r="L49" s="31" t="n">
        <f aca="false">SUM(L45:L48)</f>
        <v>21373.2791970224</v>
      </c>
      <c r="M49" s="31" t="n">
        <f aca="false">SUM(M45:M48)</f>
        <v>21828.1946228362</v>
      </c>
      <c r="N49" s="31" t="n">
        <f aca="false">SUM(N45:N48)</f>
        <v>30469.2268816998</v>
      </c>
      <c r="O49" s="31" t="n">
        <f aca="false">SUM(O45:O48)</f>
        <v>30961.7828306668</v>
      </c>
      <c r="P49" s="31" t="n">
        <f aca="false">SUM(P45:P48)</f>
        <v>31781.9652074522</v>
      </c>
      <c r="Q49" s="31" t="n">
        <f aca="false">SUM(Q45:Q48)</f>
        <v>32650.0065039617</v>
      </c>
      <c r="R49" s="31" t="n">
        <f aca="false">SUM(R45:R48)</f>
        <v>41662.808118306</v>
      </c>
      <c r="S49" s="31" t="n">
        <f aca="false">SUM(S45:S48)</f>
        <v>42474.815729199</v>
      </c>
      <c r="T49" s="31" t="n">
        <f aca="false">SUM(T45:T48)</f>
        <v>51469.369251291</v>
      </c>
      <c r="U49" s="31" t="n">
        <f aca="false">SUM(U45:U48)</f>
        <v>52263.3112508541</v>
      </c>
      <c r="V49" s="31" t="n">
        <f aca="false">SUM(V45:V48)</f>
        <v>53239.9798177295</v>
      </c>
      <c r="W49" s="31" t="n">
        <f aca="false">SUM(W45:W48)</f>
        <v>54016.2157116282</v>
      </c>
      <c r="X49" s="31" t="n">
        <f aca="false">SUM(X45:X48)</f>
        <v>62975.355233896</v>
      </c>
      <c r="Y49" s="31" t="n">
        <f aca="false">SUM(Y45:Y48)</f>
        <v>63734.237373633</v>
      </c>
      <c r="Z49" s="31" t="n">
        <f aca="false">SUM(Z45:Z48)</f>
        <v>64676.1966792807</v>
      </c>
      <c r="AA49" s="31" t="n">
        <f aca="false">SUM(AA45:AA48)</f>
        <v>65466.6704045639</v>
      </c>
      <c r="AB49" s="31" t="n">
        <f aca="false">SUM(AB45:AB48)</f>
        <v>66581.7913799022</v>
      </c>
      <c r="AC49" s="31" t="n">
        <f aca="false">SUM(AC45:AC48)</f>
        <v>67703.8643541285</v>
      </c>
      <c r="AD49" s="31" t="n">
        <f aca="false">SUM(AD45:AD48)</f>
        <v>69043.6928237654</v>
      </c>
      <c r="AE49" s="31" t="n">
        <f aca="false">SUM(AE45:AE48)</f>
        <v>70007.9881102486</v>
      </c>
      <c r="AF49" s="31" t="n">
        <f aca="false">SUM(AF45:AF48)</f>
        <v>71279.8631568221</v>
      </c>
      <c r="AG49" s="31" t="n">
        <f aca="false">SUM(AG45:AG48)</f>
        <v>72172.4878036219</v>
      </c>
      <c r="AH49" s="31" t="n">
        <f aca="false">SUM(AH45:AH48)</f>
        <v>73046.3992224617</v>
      </c>
      <c r="AI49" s="31" t="n">
        <f aca="false">SUM(AI45:AI48)</f>
        <v>73865.913527113</v>
      </c>
      <c r="AJ49" s="31" t="n">
        <f aca="false">SUM(AJ45:AJ48)</f>
        <v>74349.5140579179</v>
      </c>
      <c r="AK49" s="31" t="n">
        <f aca="false">SUM(AK45:AK48)</f>
        <v>74867.0916019227</v>
      </c>
    </row>
    <row r="50" customFormat="false" ht="15" hidden="false" customHeight="true" outlineLevel="0" collapsed="false">
      <c r="A50" s="23" t="s">
        <v>283</v>
      </c>
      <c r="B50" s="31" t="n">
        <f aca="false">B43-B49</f>
        <v>-16400</v>
      </c>
      <c r="C50" s="31" t="n">
        <f aca="false">C43-C49</f>
        <v>-16448.6</v>
      </c>
      <c r="D50" s="31" t="n">
        <f aca="false">D43-D49</f>
        <v>-5905.308</v>
      </c>
      <c r="E50" s="31" t="n">
        <f aca="false">E43-E49</f>
        <v>6402.9034292</v>
      </c>
      <c r="F50" s="31" t="n">
        <f aca="false">F43-F49</f>
        <v>-881.601650184002</v>
      </c>
      <c r="G50" s="31" t="n">
        <f aca="false">G43-G49</f>
        <v>11450.8232285338</v>
      </c>
      <c r="H50" s="31" t="n">
        <f aca="false">H43-H49</f>
        <v>4115.8389511565</v>
      </c>
      <c r="I50" s="31" t="n">
        <f aca="false">I43-I49</f>
        <v>16398.2894238609</v>
      </c>
      <c r="J50" s="31" t="n">
        <f aca="false">J43-J49</f>
        <v>9013.83048453033</v>
      </c>
      <c r="K50" s="31" t="n">
        <f aca="false">K43-K49</f>
        <v>21247.301041901</v>
      </c>
      <c r="L50" s="31" t="n">
        <f aca="false">L43-L49</f>
        <v>13814.35198639</v>
      </c>
      <c r="M50" s="31" t="n">
        <f aca="false">M43-M49</f>
        <v>25999.8173287421</v>
      </c>
      <c r="N50" s="31" t="n">
        <f aca="false">N43-N49</f>
        <v>10519.3431103627</v>
      </c>
      <c r="O50" s="31" t="n">
        <f aca="false">O43-O49</f>
        <v>22609.1585414751</v>
      </c>
      <c r="P50" s="31" t="n">
        <f aca="false">P43-P49</f>
        <v>25673.9969109683</v>
      </c>
      <c r="Q50" s="31" t="n">
        <f aca="false">Q43-Q49</f>
        <v>39434.0181532746</v>
      </c>
      <c r="R50" s="31" t="n">
        <f aca="false">R43-R49</f>
        <v>25549.5795323579</v>
      </c>
      <c r="S50" s="31" t="n">
        <f aca="false">S43-S49</f>
        <v>39268.0702049583</v>
      </c>
      <c r="T50" s="31" t="n">
        <f aca="false">T43-T49</f>
        <v>25305.2910635247</v>
      </c>
      <c r="U50" s="31" t="n">
        <f aca="false">U43-U49</f>
        <v>38946.2246208135</v>
      </c>
      <c r="V50" s="31" t="n">
        <f aca="false">V43-V49</f>
        <v>32906.6639352213</v>
      </c>
      <c r="W50" s="31" t="n">
        <f aca="false">W43-W49</f>
        <v>46471.5837637931</v>
      </c>
      <c r="X50" s="31" t="n">
        <f aca="false">X43-X49</f>
        <v>32356.7694867712</v>
      </c>
      <c r="Y50" s="31" t="n">
        <f aca="false">Y43-Y49</f>
        <v>45847.1882598275</v>
      </c>
      <c r="Z50" s="31" t="n">
        <f aca="false">Z43-Z49</f>
        <v>39658.6179378452</v>
      </c>
      <c r="AA50" s="31" t="n">
        <f aca="false">AA43-AA49</f>
        <v>53027.4182263908</v>
      </c>
      <c r="AB50" s="31" t="n">
        <f aca="false">AB43-AB49</f>
        <v>53524.3571753782</v>
      </c>
      <c r="AC50" s="31" t="n">
        <f aca="false">AC43-AC49</f>
        <v>72409.9634406701</v>
      </c>
      <c r="AD50" s="31" t="n">
        <f aca="false">AD43-AD49</f>
        <v>54204.2264628649</v>
      </c>
      <c r="AE50" s="31" t="n">
        <f aca="false">AE43-AE49</f>
        <v>73588.6992235155</v>
      </c>
      <c r="AF50" s="31" t="n">
        <f aca="false">AF43-AF49</f>
        <v>64767.3056236043</v>
      </c>
      <c r="AG50" s="31" t="n">
        <f aca="false">AG43-AG49</f>
        <v>65132.5645290003</v>
      </c>
      <c r="AH50" s="31" t="n">
        <f aca="false">AH43-AH49</f>
        <v>75223.9578268343</v>
      </c>
      <c r="AI50" s="31" t="n">
        <f aca="false">AI43-AI49</f>
        <v>66297.2031916899</v>
      </c>
      <c r="AJ50" s="31" t="n">
        <f aca="false">AJ43-AJ49</f>
        <v>66519.341653697</v>
      </c>
      <c r="AK50" s="31" t="n">
        <f aca="false">AK43-AK49</f>
        <v>66700.445712576</v>
      </c>
    </row>
    <row r="51" customFormat="false" ht="15" hidden="false" customHeight="true" outlineLevel="0" collapsed="false">
      <c r="A51" s="25" t="s">
        <v>284</v>
      </c>
      <c r="B51" s="29" t="n">
        <f aca="false">IFERROR(B50/B43,0)</f>
        <v>0</v>
      </c>
      <c r="C51" s="29" t="n">
        <f aca="false">IFERROR(C50/C43,0)</f>
        <v>0</v>
      </c>
      <c r="D51" s="29" t="n">
        <f aca="false">IFERROR(D50/D43,0)</f>
        <v>-0.547706098335988</v>
      </c>
      <c r="E51" s="29" t="n">
        <f aca="false">IFERROR(E50/E43,0)</f>
        <v>0.270549062144918</v>
      </c>
      <c r="F51" s="29" t="n">
        <f aca="false">IFERROR(F50/F43,0)</f>
        <v>-0.051650783078754</v>
      </c>
      <c r="G51" s="29" t="n">
        <f aca="false">IFERROR(G50/G43,0)</f>
        <v>0.383097815708618</v>
      </c>
      <c r="H51" s="29" t="n">
        <f aca="false">IFERROR(H50/H43,0)</f>
        <v>0.177177632075463</v>
      </c>
      <c r="I51" s="29" t="n">
        <f aca="false">IFERROR(I50/I43,0)</f>
        <v>0.455634967134224</v>
      </c>
      <c r="J51" s="29" t="n">
        <f aca="false">IFERROR(J50/J43,0)</f>
        <v>0.307966047935517</v>
      </c>
      <c r="K51" s="29" t="n">
        <f aca="false">IFERROR(K50/K43,0)</f>
        <v>0.506268088693432</v>
      </c>
      <c r="L51" s="29" t="n">
        <f aca="false">IFERROR(L50/L43,0)</f>
        <v>0.392591132787084</v>
      </c>
      <c r="M51" s="29" t="n">
        <f aca="false">IFERROR(M50/M43,0)</f>
        <v>0.543610663873394</v>
      </c>
      <c r="N51" s="29" t="n">
        <f aca="false">IFERROR(N50/N43,0)</f>
        <v>0.256640890677566</v>
      </c>
      <c r="O51" s="29" t="n">
        <f aca="false">IFERROR(O50/O43,0)</f>
        <v>0.422041464315808</v>
      </c>
      <c r="P51" s="29" t="n">
        <f aca="false">IFERROR(P50/P43,0)</f>
        <v>0.446846523221603</v>
      </c>
      <c r="Q51" s="29" t="n">
        <f aca="false">IFERROR(Q50/Q43,0)</f>
        <v>0.547056276904428</v>
      </c>
      <c r="R51" s="29" t="n">
        <f aca="false">IFERROR(R50/R43,0)</f>
        <v>0.380132002825903</v>
      </c>
      <c r="S51" s="29" t="n">
        <f aca="false">IFERROR(S50/S43,0)</f>
        <v>0.480385170601735</v>
      </c>
      <c r="T51" s="29" t="n">
        <f aca="false">IFERROR(T50/T43,0)</f>
        <v>0.329604728432011</v>
      </c>
      <c r="U51" s="29" t="n">
        <f aca="false">IFERROR(U50/U43,0)</f>
        <v>0.426997289796662</v>
      </c>
      <c r="V51" s="29" t="n">
        <f aca="false">IFERROR(V50/V43,0)</f>
        <v>0.381984282865276</v>
      </c>
      <c r="W51" s="29" t="n">
        <f aca="false">IFERROR(W50/W43,0)</f>
        <v>0.462459960377178</v>
      </c>
      <c r="X51" s="29" t="n">
        <f aca="false">IFERROR(X50/X43,0)</f>
        <v>0.339410975907438</v>
      </c>
      <c r="Y51" s="29" t="n">
        <f aca="false">IFERROR(Y50/Y43,0)</f>
        <v>0.418384666879422</v>
      </c>
      <c r="Z51" s="29" t="n">
        <f aca="false">IFERROR(Z50/Z43,0)</f>
        <v>0.380109152284203</v>
      </c>
      <c r="AA51" s="29" t="n">
        <f aca="false">IFERROR(AA50/AA43,0)</f>
        <v>0.447511085481594</v>
      </c>
      <c r="AB51" s="29" t="n">
        <f aca="false">IFERROR(AB50/AB43,0)</f>
        <v>0.445642107579055</v>
      </c>
      <c r="AC51" s="29" t="n">
        <f aca="false">IFERROR(AC50/AC43,0)</f>
        <v>0.516793842408738</v>
      </c>
      <c r="AD51" s="29" t="n">
        <f aca="false">IFERROR(AD50/AD43,0)</f>
        <v>0.439798308779602</v>
      </c>
      <c r="AE51" s="29" t="n">
        <f aca="false">IFERROR(AE50/AE43,0)</f>
        <v>0.512467944698976</v>
      </c>
      <c r="AF51" s="29" t="n">
        <f aca="false">IFERROR(AF50/AF43,0)</f>
        <v>0.476065075107411</v>
      </c>
      <c r="AG51" s="29" t="n">
        <f aca="false">IFERROR(AG50/AG43,0)</f>
        <v>0.474363932153176</v>
      </c>
      <c r="AH51" s="29" t="n">
        <f aca="false">IFERROR(AH50/AH43,0)</f>
        <v>0.507343202807722</v>
      </c>
      <c r="AI51" s="29" t="n">
        <f aca="false">IFERROR(AI50/AI43,0)</f>
        <v>0.473000349476362</v>
      </c>
      <c r="AJ51" s="29" t="n">
        <f aca="false">IFERROR(AJ50/AJ43,0)</f>
        <v>0.472207581425057</v>
      </c>
      <c r="AK51" s="29" t="n">
        <f aca="false">IFERROR(AK50/AK43,0)</f>
        <v>0.471156360969944</v>
      </c>
    </row>
    <row r="52" customFormat="false" ht="15" hidden="false" customHeight="true" outlineLevel="0" collapsed="false">
      <c r="A52" s="25" t="s">
        <v>285</v>
      </c>
      <c r="B52" s="30" t="n">
        <f aca="false">Staffing!$E$15*Cases!$F$31</f>
        <v>27100</v>
      </c>
      <c r="C52" s="30" t="n">
        <f aca="false">Staffing!$E$15*Cases!$F$31</f>
        <v>27100</v>
      </c>
      <c r="D52" s="30" t="n">
        <f aca="false">Staffing!$E$15*Cases!$F$31</f>
        <v>27100</v>
      </c>
      <c r="E52" s="30" t="n">
        <f aca="false">Staffing!$E$15*Cases!$F$31</f>
        <v>27100</v>
      </c>
      <c r="F52" s="30" t="n">
        <f aca="false">Staffing!$E$15*Cases!$F$31</f>
        <v>27100</v>
      </c>
      <c r="G52" s="30" t="n">
        <f aca="false">Staffing!$E$15*Cases!$F$31</f>
        <v>27100</v>
      </c>
      <c r="H52" s="30" t="n">
        <f aca="false">Staffing!$E$15*Cases!$F$31</f>
        <v>27100</v>
      </c>
      <c r="I52" s="30" t="n">
        <f aca="false">Staffing!$E$15*Cases!$F$31</f>
        <v>27100</v>
      </c>
      <c r="J52" s="30" t="n">
        <f aca="false">Staffing!$E$15*Cases!$F$31</f>
        <v>27100</v>
      </c>
      <c r="K52" s="30" t="n">
        <f aca="false">Staffing!$E$15*Cases!$F$31</f>
        <v>27100</v>
      </c>
      <c r="L52" s="30" t="n">
        <f aca="false">Staffing!$E$15*Cases!$F$31</f>
        <v>27100</v>
      </c>
      <c r="M52" s="30" t="n">
        <f aca="false">Staffing!$E$15*Cases!$F$31</f>
        <v>27100</v>
      </c>
      <c r="N52" s="30" t="n">
        <f aca="false">Staffing!$E$15*Cases!$F$31</f>
        <v>27100</v>
      </c>
      <c r="O52" s="30" t="n">
        <f aca="false">Staffing!$E$15*Cases!$F$31</f>
        <v>27100</v>
      </c>
      <c r="P52" s="30" t="n">
        <f aca="false">Staffing!$E$15*Cases!$F$31</f>
        <v>27100</v>
      </c>
      <c r="Q52" s="30" t="n">
        <f aca="false">Staffing!$E$15*Cases!$F$31</f>
        <v>27100</v>
      </c>
      <c r="R52" s="30" t="n">
        <f aca="false">Staffing!$E$15*Cases!$F$31</f>
        <v>27100</v>
      </c>
      <c r="S52" s="30" t="n">
        <f aca="false">Staffing!$E$15*Cases!$F$31</f>
        <v>27100</v>
      </c>
      <c r="T52" s="30" t="n">
        <f aca="false">Staffing!$E$15*Cases!$F$31</f>
        <v>27100</v>
      </c>
      <c r="U52" s="30" t="n">
        <f aca="false">Staffing!$E$15*Cases!$F$31</f>
        <v>27100</v>
      </c>
      <c r="V52" s="30" t="n">
        <f aca="false">Staffing!$E$15*Cases!$F$31</f>
        <v>27100</v>
      </c>
      <c r="W52" s="30" t="n">
        <f aca="false">Staffing!$E$15*Cases!$F$31</f>
        <v>27100</v>
      </c>
      <c r="X52" s="30" t="n">
        <f aca="false">Staffing!$E$15*Cases!$F$31</f>
        <v>27100</v>
      </c>
      <c r="Y52" s="30" t="n">
        <f aca="false">Staffing!$E$15*Cases!$F$31</f>
        <v>27100</v>
      </c>
      <c r="Z52" s="30" t="n">
        <f aca="false">Staffing!$E$15*Cases!$F$31</f>
        <v>27100</v>
      </c>
      <c r="AA52" s="30" t="n">
        <f aca="false">Staffing!$E$15*Cases!$F$31</f>
        <v>27100</v>
      </c>
      <c r="AB52" s="30" t="n">
        <f aca="false">Staffing!$E$15*Cases!$F$31</f>
        <v>27100</v>
      </c>
      <c r="AC52" s="30" t="n">
        <f aca="false">Staffing!$E$15*Cases!$F$31</f>
        <v>27100</v>
      </c>
      <c r="AD52" s="30" t="n">
        <f aca="false">Staffing!$E$15*Cases!$F$31</f>
        <v>27100</v>
      </c>
      <c r="AE52" s="30" t="n">
        <f aca="false">Staffing!$E$15*Cases!$F$31</f>
        <v>27100</v>
      </c>
      <c r="AF52" s="30" t="n">
        <f aca="false">Staffing!$E$15*Cases!$F$31</f>
        <v>27100</v>
      </c>
      <c r="AG52" s="30" t="n">
        <f aca="false">Staffing!$E$15*Cases!$F$31</f>
        <v>27100</v>
      </c>
      <c r="AH52" s="30" t="n">
        <f aca="false">Staffing!$E$15*Cases!$F$31</f>
        <v>27100</v>
      </c>
      <c r="AI52" s="30" t="n">
        <f aca="false">Staffing!$E$15*Cases!$F$31</f>
        <v>27100</v>
      </c>
      <c r="AJ52" s="30" t="n">
        <f aca="false">Staffing!$E$15*Cases!$F$31</f>
        <v>27100</v>
      </c>
      <c r="AK52" s="30" t="n">
        <f aca="false">Staffing!$E$15*Cases!$F$31</f>
        <v>27100</v>
      </c>
    </row>
    <row r="53" customFormat="false" ht="15" hidden="false" customHeight="true" outlineLevel="0" collapsed="false">
      <c r="A53" s="25" t="s">
        <v>286</v>
      </c>
      <c r="B53" s="30" t="n">
        <f aca="false">Inputs!$B$17</f>
        <v>7500</v>
      </c>
      <c r="C53" s="30" t="n">
        <f aca="false">Inputs!$B$17</f>
        <v>7500</v>
      </c>
      <c r="D53" s="30" t="n">
        <f aca="false">Inputs!$B$17</f>
        <v>7500</v>
      </c>
      <c r="E53" s="30" t="n">
        <f aca="false">Inputs!$B$17</f>
        <v>7500</v>
      </c>
      <c r="F53" s="30" t="n">
        <f aca="false">Inputs!$B$17</f>
        <v>7500</v>
      </c>
      <c r="G53" s="30" t="n">
        <f aca="false">Inputs!$B$17</f>
        <v>7500</v>
      </c>
      <c r="H53" s="30" t="n">
        <f aca="false">Inputs!$B$17</f>
        <v>7500</v>
      </c>
      <c r="I53" s="30" t="n">
        <f aca="false">Inputs!$B$17</f>
        <v>7500</v>
      </c>
      <c r="J53" s="30" t="n">
        <f aca="false">Inputs!$B$17</f>
        <v>7500</v>
      </c>
      <c r="K53" s="30" t="n">
        <f aca="false">Inputs!$B$17</f>
        <v>7500</v>
      </c>
      <c r="L53" s="30" t="n">
        <f aca="false">Inputs!$B$17</f>
        <v>7500</v>
      </c>
      <c r="M53" s="30" t="n">
        <f aca="false">Inputs!$B$17</f>
        <v>7500</v>
      </c>
      <c r="N53" s="30" t="n">
        <f aca="false">Inputs!$B$17</f>
        <v>7500</v>
      </c>
      <c r="O53" s="30" t="n">
        <f aca="false">Inputs!$B$17</f>
        <v>7500</v>
      </c>
      <c r="P53" s="30" t="n">
        <f aca="false">Inputs!$B$17</f>
        <v>7500</v>
      </c>
      <c r="Q53" s="30" t="n">
        <f aca="false">Inputs!$B$17</f>
        <v>7500</v>
      </c>
      <c r="R53" s="30" t="n">
        <f aca="false">Inputs!$B$17</f>
        <v>7500</v>
      </c>
      <c r="S53" s="30" t="n">
        <f aca="false">Inputs!$B$17</f>
        <v>7500</v>
      </c>
      <c r="T53" s="30" t="n">
        <f aca="false">Inputs!$B$17</f>
        <v>7500</v>
      </c>
      <c r="U53" s="30" t="n">
        <f aca="false">Inputs!$B$17</f>
        <v>7500</v>
      </c>
      <c r="V53" s="30" t="n">
        <f aca="false">Inputs!$B$17</f>
        <v>7500</v>
      </c>
      <c r="W53" s="30" t="n">
        <f aca="false">Inputs!$B$17</f>
        <v>7500</v>
      </c>
      <c r="X53" s="30" t="n">
        <f aca="false">Inputs!$B$17</f>
        <v>7500</v>
      </c>
      <c r="Y53" s="30" t="n">
        <f aca="false">Inputs!$B$17</f>
        <v>7500</v>
      </c>
      <c r="Z53" s="30" t="n">
        <f aca="false">Inputs!$B$17</f>
        <v>7500</v>
      </c>
      <c r="AA53" s="30" t="n">
        <f aca="false">Inputs!$B$17</f>
        <v>7500</v>
      </c>
      <c r="AB53" s="30" t="n">
        <f aca="false">Inputs!$B$17</f>
        <v>7500</v>
      </c>
      <c r="AC53" s="30" t="n">
        <f aca="false">Inputs!$B$17</f>
        <v>7500</v>
      </c>
      <c r="AD53" s="30" t="n">
        <f aca="false">Inputs!$B$17</f>
        <v>7500</v>
      </c>
      <c r="AE53" s="30" t="n">
        <f aca="false">Inputs!$B$17</f>
        <v>7500</v>
      </c>
      <c r="AF53" s="30" t="n">
        <f aca="false">Inputs!$B$17</f>
        <v>7500</v>
      </c>
      <c r="AG53" s="30" t="n">
        <f aca="false">Inputs!$B$17</f>
        <v>7500</v>
      </c>
      <c r="AH53" s="30" t="n">
        <f aca="false">Inputs!$B$17</f>
        <v>7500</v>
      </c>
      <c r="AI53" s="30" t="n">
        <f aca="false">Inputs!$B$17</f>
        <v>7500</v>
      </c>
      <c r="AJ53" s="30" t="n">
        <f aca="false">Inputs!$B$17</f>
        <v>7500</v>
      </c>
      <c r="AK53" s="30" t="n">
        <f aca="false">Inputs!$B$17</f>
        <v>7500</v>
      </c>
    </row>
    <row r="54" customFormat="false" ht="15" hidden="false" customHeight="true" outlineLevel="0" collapsed="false">
      <c r="A54" s="25" t="s">
        <v>287</v>
      </c>
      <c r="B54" s="30" t="n">
        <f aca="false">Inputs!$B$18</f>
        <v>6000</v>
      </c>
      <c r="C54" s="30" t="n">
        <f aca="false">Inputs!$B$18</f>
        <v>6000</v>
      </c>
      <c r="D54" s="30" t="n">
        <f aca="false">Inputs!$B$18</f>
        <v>6000</v>
      </c>
      <c r="E54" s="30" t="n">
        <f aca="false">Inputs!$B$18</f>
        <v>6000</v>
      </c>
      <c r="F54" s="30" t="n">
        <f aca="false">Inputs!$B$18</f>
        <v>6000</v>
      </c>
      <c r="G54" s="30" t="n">
        <f aca="false">Inputs!$B$18</f>
        <v>6000</v>
      </c>
      <c r="H54" s="30" t="n">
        <f aca="false">Inputs!$B$18</f>
        <v>6000</v>
      </c>
      <c r="I54" s="30" t="n">
        <f aca="false">Inputs!$B$18</f>
        <v>6000</v>
      </c>
      <c r="J54" s="30" t="n">
        <f aca="false">Inputs!$B$18</f>
        <v>6000</v>
      </c>
      <c r="K54" s="30" t="n">
        <f aca="false">Inputs!$B$18</f>
        <v>6000</v>
      </c>
      <c r="L54" s="30" t="n">
        <f aca="false">Inputs!$B$18</f>
        <v>6000</v>
      </c>
      <c r="M54" s="30" t="n">
        <f aca="false">Inputs!$B$18</f>
        <v>6000</v>
      </c>
      <c r="N54" s="30" t="n">
        <f aca="false">Inputs!$B$18</f>
        <v>6000</v>
      </c>
      <c r="O54" s="30" t="n">
        <f aca="false">Inputs!$B$18</f>
        <v>6000</v>
      </c>
      <c r="P54" s="30" t="n">
        <f aca="false">Inputs!$B$18</f>
        <v>6000</v>
      </c>
      <c r="Q54" s="30" t="n">
        <f aca="false">Inputs!$B$18</f>
        <v>6000</v>
      </c>
      <c r="R54" s="30" t="n">
        <f aca="false">Inputs!$B$18</f>
        <v>6000</v>
      </c>
      <c r="S54" s="30" t="n">
        <f aca="false">Inputs!$B$18</f>
        <v>6000</v>
      </c>
      <c r="T54" s="30" t="n">
        <f aca="false">Inputs!$B$18</f>
        <v>6000</v>
      </c>
      <c r="U54" s="30" t="n">
        <f aca="false">Inputs!$B$18</f>
        <v>6000</v>
      </c>
      <c r="V54" s="30" t="n">
        <f aca="false">Inputs!$B$18</f>
        <v>6000</v>
      </c>
      <c r="W54" s="30" t="n">
        <f aca="false">Inputs!$B$18</f>
        <v>6000</v>
      </c>
      <c r="X54" s="30" t="n">
        <f aca="false">Inputs!$B$18</f>
        <v>6000</v>
      </c>
      <c r="Y54" s="30" t="n">
        <f aca="false">Inputs!$B$18</f>
        <v>6000</v>
      </c>
      <c r="Z54" s="30" t="n">
        <f aca="false">Inputs!$B$18</f>
        <v>6000</v>
      </c>
      <c r="AA54" s="30" t="n">
        <f aca="false">Inputs!$B$18</f>
        <v>6000</v>
      </c>
      <c r="AB54" s="30" t="n">
        <f aca="false">Inputs!$B$18</f>
        <v>6000</v>
      </c>
      <c r="AC54" s="30" t="n">
        <f aca="false">Inputs!$B$18</f>
        <v>6000</v>
      </c>
      <c r="AD54" s="30" t="n">
        <f aca="false">Inputs!$B$18</f>
        <v>6000</v>
      </c>
      <c r="AE54" s="30" t="n">
        <f aca="false">Inputs!$B$18</f>
        <v>6000</v>
      </c>
      <c r="AF54" s="30" t="n">
        <f aca="false">Inputs!$B$18</f>
        <v>6000</v>
      </c>
      <c r="AG54" s="30" t="n">
        <f aca="false">Inputs!$B$18</f>
        <v>6000</v>
      </c>
      <c r="AH54" s="30" t="n">
        <f aca="false">Inputs!$B$18</f>
        <v>6000</v>
      </c>
      <c r="AI54" s="30" t="n">
        <f aca="false">Inputs!$B$18</f>
        <v>6000</v>
      </c>
      <c r="AJ54" s="30" t="n">
        <f aca="false">Inputs!$B$18</f>
        <v>6000</v>
      </c>
      <c r="AK54" s="30" t="n">
        <f aca="false">Inputs!$B$18</f>
        <v>6000</v>
      </c>
    </row>
    <row r="55" customFormat="false" ht="15" hidden="false" customHeight="true" outlineLevel="0" collapsed="false">
      <c r="A55" s="25" t="s">
        <v>288</v>
      </c>
      <c r="B55" s="30" t="n">
        <f aca="false">Inputs!$B$19</f>
        <v>2000</v>
      </c>
      <c r="C55" s="30" t="n">
        <f aca="false">Inputs!$B$19</f>
        <v>2000</v>
      </c>
      <c r="D55" s="30" t="n">
        <f aca="false">Inputs!$B$19</f>
        <v>2000</v>
      </c>
      <c r="E55" s="30" t="n">
        <f aca="false">Inputs!$B$19</f>
        <v>2000</v>
      </c>
      <c r="F55" s="30" t="n">
        <f aca="false">Inputs!$B$19</f>
        <v>2000</v>
      </c>
      <c r="G55" s="30" t="n">
        <f aca="false">Inputs!$B$19</f>
        <v>2000</v>
      </c>
      <c r="H55" s="30" t="n">
        <f aca="false">Inputs!$B$19</f>
        <v>2000</v>
      </c>
      <c r="I55" s="30" t="n">
        <f aca="false">Inputs!$B$19</f>
        <v>2000</v>
      </c>
      <c r="J55" s="30" t="n">
        <f aca="false">Inputs!$B$19</f>
        <v>2000</v>
      </c>
      <c r="K55" s="30" t="n">
        <f aca="false">Inputs!$B$19</f>
        <v>2000</v>
      </c>
      <c r="L55" s="30" t="n">
        <f aca="false">Inputs!$B$19</f>
        <v>2000</v>
      </c>
      <c r="M55" s="30" t="n">
        <f aca="false">Inputs!$B$19</f>
        <v>2000</v>
      </c>
      <c r="N55" s="30" t="n">
        <f aca="false">Inputs!$B$19</f>
        <v>2000</v>
      </c>
      <c r="O55" s="30" t="n">
        <f aca="false">Inputs!$B$19</f>
        <v>2000</v>
      </c>
      <c r="P55" s="30" t="n">
        <f aca="false">Inputs!$B$19</f>
        <v>2000</v>
      </c>
      <c r="Q55" s="30" t="n">
        <f aca="false">Inputs!$B$19</f>
        <v>2000</v>
      </c>
      <c r="R55" s="30" t="n">
        <f aca="false">Inputs!$B$19</f>
        <v>2000</v>
      </c>
      <c r="S55" s="30" t="n">
        <f aca="false">Inputs!$B$19</f>
        <v>2000</v>
      </c>
      <c r="T55" s="30" t="n">
        <f aca="false">Inputs!$B$19</f>
        <v>2000</v>
      </c>
      <c r="U55" s="30" t="n">
        <f aca="false">Inputs!$B$19</f>
        <v>2000</v>
      </c>
      <c r="V55" s="30" t="n">
        <f aca="false">Inputs!$B$19</f>
        <v>2000</v>
      </c>
      <c r="W55" s="30" t="n">
        <f aca="false">Inputs!$B$19</f>
        <v>2000</v>
      </c>
      <c r="X55" s="30" t="n">
        <f aca="false">Inputs!$B$19</f>
        <v>2000</v>
      </c>
      <c r="Y55" s="30" t="n">
        <f aca="false">Inputs!$B$19</f>
        <v>2000</v>
      </c>
      <c r="Z55" s="30" t="n">
        <f aca="false">Inputs!$B$19</f>
        <v>2000</v>
      </c>
      <c r="AA55" s="30" t="n">
        <f aca="false">Inputs!$B$19</f>
        <v>2000</v>
      </c>
      <c r="AB55" s="30" t="n">
        <f aca="false">Inputs!$B$19</f>
        <v>2000</v>
      </c>
      <c r="AC55" s="30" t="n">
        <f aca="false">Inputs!$B$19</f>
        <v>2000</v>
      </c>
      <c r="AD55" s="30" t="n">
        <f aca="false">Inputs!$B$19</f>
        <v>2000</v>
      </c>
      <c r="AE55" s="30" t="n">
        <f aca="false">Inputs!$B$19</f>
        <v>2000</v>
      </c>
      <c r="AF55" s="30" t="n">
        <f aca="false">Inputs!$B$19</f>
        <v>2000</v>
      </c>
      <c r="AG55" s="30" t="n">
        <f aca="false">Inputs!$B$19</f>
        <v>2000</v>
      </c>
      <c r="AH55" s="30" t="n">
        <f aca="false">Inputs!$B$19</f>
        <v>2000</v>
      </c>
      <c r="AI55" s="30" t="n">
        <f aca="false">Inputs!$B$19</f>
        <v>2000</v>
      </c>
      <c r="AJ55" s="30" t="n">
        <f aca="false">Inputs!$B$19</f>
        <v>2000</v>
      </c>
      <c r="AK55" s="30" t="n">
        <f aca="false">Inputs!$B$19</f>
        <v>2000</v>
      </c>
    </row>
    <row r="56" customFormat="false" ht="15" hidden="false" customHeight="true" outlineLevel="0" collapsed="false">
      <c r="A56" s="25" t="s">
        <v>289</v>
      </c>
      <c r="B56" s="30" t="n">
        <f aca="false">B62*Cases!$F$28</f>
        <v>0</v>
      </c>
      <c r="C56" s="30" t="n">
        <f aca="false">C62*Cases!$F$28</f>
        <v>0</v>
      </c>
      <c r="D56" s="30" t="n">
        <f aca="false">D62*Cases!$F$28</f>
        <v>59.21892</v>
      </c>
      <c r="E56" s="30" t="n">
        <f aca="false">E62*Cases!$F$28</f>
        <v>139.4633016</v>
      </c>
      <c r="F56" s="30" t="n">
        <f aca="false">F62*Cases!$F$28</f>
        <v>122.085050184</v>
      </c>
      <c r="G56" s="30" t="n">
        <f aca="false">G62*Cases!$F$28</f>
        <v>201.70077048216</v>
      </c>
      <c r="H56" s="30" t="n">
        <f aca="false">H62*Cases!$F$28</f>
        <v>183.700144377338</v>
      </c>
      <c r="I56" s="30" t="n">
        <f aca="false">I62*Cases!$F$28</f>
        <v>262.699713733565</v>
      </c>
      <c r="J56" s="30" t="n">
        <f aca="false">J62*Cases!$F$28</f>
        <v>244.089098196229</v>
      </c>
      <c r="K56" s="30" t="n">
        <f aca="false">K62*Cases!$F$28</f>
        <v>322.484778014267</v>
      </c>
      <c r="L56" s="30" t="n">
        <f aca="false">L62*Cases!$F$28</f>
        <v>303.276311834124</v>
      </c>
      <c r="M56" s="30" t="n">
        <f aca="false">M62*Cases!$F$28</f>
        <v>381.080119515783</v>
      </c>
      <c r="N56" s="30" t="n">
        <f aca="false">N62*Cases!$F$28</f>
        <v>361.285699920625</v>
      </c>
      <c r="O56" s="30" t="n">
        <f aca="false">O62*Cases!$F$28</f>
        <v>438.509413721419</v>
      </c>
      <c r="P56" s="30" t="n">
        <f aca="false">P62*Cases!$F$28</f>
        <v>477.359621184205</v>
      </c>
      <c r="Q56" s="30" t="n">
        <f aca="false">Q62*Cases!$F$28</f>
        <v>575.040246572363</v>
      </c>
      <c r="R56" s="30" t="n">
        <f aca="false">R62*Cases!$F$28</f>
        <v>574.923876506639</v>
      </c>
      <c r="S56" s="30" t="n">
        <f aca="false">S62*Cases!$F$28</f>
        <v>671.628859341573</v>
      </c>
      <c r="T56" s="30" t="n">
        <f aca="false">T62*Cases!$F$28</f>
        <v>670.546603148157</v>
      </c>
      <c r="U56" s="30" t="n">
        <f aca="false">U62*Cases!$F$28</f>
        <v>766.295358716676</v>
      </c>
      <c r="V56" s="30" t="n">
        <f aca="false">V62*Cases!$F$28</f>
        <v>764.266437529509</v>
      </c>
      <c r="W56" s="30" t="n">
        <f aca="false">W62*Cases!$F$28</f>
        <v>859.077994754214</v>
      </c>
      <c r="X56" s="30" t="n">
        <f aca="false">X62*Cases!$F$28</f>
        <v>856.121247206672</v>
      </c>
      <c r="Y56" s="30" t="n">
        <f aca="false">Y62*Cases!$F$28</f>
        <v>950.014256334605</v>
      </c>
      <c r="Z56" s="30" t="n">
        <f aca="false">Z62*Cases!$F$28</f>
        <v>946.148146171259</v>
      </c>
      <c r="AA56" s="30" t="n">
        <f aca="false">AA62*Cases!$F$28</f>
        <v>1039.14088630955</v>
      </c>
      <c r="AB56" s="30" t="n">
        <f aca="false">AB62*Cases!$F$28</f>
        <v>1055.2614855528</v>
      </c>
      <c r="AC56" s="30" t="n">
        <f aca="false">AC62*Cases!$F$28</f>
        <v>1206.73827794799</v>
      </c>
      <c r="AD56" s="30" t="n">
        <f aca="false">AD62*Cases!$F$28</f>
        <v>1086.6791928663</v>
      </c>
      <c r="AE56" s="30" t="n">
        <f aca="false">AE62*Cases!$F$28</f>
        <v>1241.56687333764</v>
      </c>
      <c r="AF56" s="30" t="n">
        <f aca="false">AF62*Cases!$F$28</f>
        <v>1214.67168780426</v>
      </c>
      <c r="AG56" s="30" t="n">
        <f aca="false">AG62*Cases!$F$28</f>
        <v>1227.25052332622</v>
      </c>
      <c r="AH56" s="30" t="n">
        <f aca="false">AH62*Cases!$F$28</f>
        <v>1336.90357049296</v>
      </c>
      <c r="AI56" s="30" t="n">
        <f aca="false">AI62*Cases!$F$28</f>
        <v>1304.43116718803</v>
      </c>
      <c r="AJ56" s="30" t="n">
        <f aca="false">AJ62*Cases!$F$28</f>
        <v>1311.48855711615</v>
      </c>
      <c r="AK56" s="30" t="n">
        <f aca="false">AK62*Cases!$F$28</f>
        <v>1318.47537314499</v>
      </c>
    </row>
    <row r="57" customFormat="false" ht="15" hidden="false" customHeight="true" outlineLevel="0" collapsed="false">
      <c r="A57" s="25" t="s">
        <v>290</v>
      </c>
      <c r="B57" s="30" t="n">
        <f aca="false">SUM(B52:B56)</f>
        <v>42600</v>
      </c>
      <c r="C57" s="30" t="n">
        <f aca="false">SUM(C52:C56)</f>
        <v>42600</v>
      </c>
      <c r="D57" s="30" t="n">
        <f aca="false">SUM(D52:D56)</f>
        <v>42659.21892</v>
      </c>
      <c r="E57" s="30" t="n">
        <f aca="false">SUM(E52:E56)</f>
        <v>42739.4633016</v>
      </c>
      <c r="F57" s="30" t="n">
        <f aca="false">SUM(F52:F56)</f>
        <v>42722.085050184</v>
      </c>
      <c r="G57" s="30" t="n">
        <f aca="false">SUM(G52:G56)</f>
        <v>42801.7007704822</v>
      </c>
      <c r="H57" s="30" t="n">
        <f aca="false">SUM(H52:H56)</f>
        <v>42783.7001443773</v>
      </c>
      <c r="I57" s="30" t="n">
        <f aca="false">SUM(I52:I56)</f>
        <v>42862.6997137336</v>
      </c>
      <c r="J57" s="30" t="n">
        <f aca="false">SUM(J52:J56)</f>
        <v>42844.0890981962</v>
      </c>
      <c r="K57" s="30" t="n">
        <f aca="false">SUM(K52:K56)</f>
        <v>42922.4847780143</v>
      </c>
      <c r="L57" s="30" t="n">
        <f aca="false">SUM(L52:L56)</f>
        <v>42903.2763118341</v>
      </c>
      <c r="M57" s="30" t="n">
        <f aca="false">SUM(M52:M56)</f>
        <v>42981.0801195158</v>
      </c>
      <c r="N57" s="30" t="n">
        <f aca="false">SUM(N52:N56)</f>
        <v>42961.2856999206</v>
      </c>
      <c r="O57" s="30" t="n">
        <f aca="false">SUM(O52:O56)</f>
        <v>43038.5094137214</v>
      </c>
      <c r="P57" s="30" t="n">
        <f aca="false">SUM(P52:P56)</f>
        <v>43077.3596211842</v>
      </c>
      <c r="Q57" s="30" t="n">
        <f aca="false">SUM(Q52:Q56)</f>
        <v>43175.0402465724</v>
      </c>
      <c r="R57" s="30" t="n">
        <f aca="false">SUM(R52:R56)</f>
        <v>43174.9238765066</v>
      </c>
      <c r="S57" s="30" t="n">
        <f aca="false">SUM(S52:S56)</f>
        <v>43271.6288593416</v>
      </c>
      <c r="T57" s="30" t="n">
        <f aca="false">SUM(T52:T56)</f>
        <v>43270.5466031482</v>
      </c>
      <c r="U57" s="30" t="n">
        <f aca="false">SUM(U52:U56)</f>
        <v>43366.2953587167</v>
      </c>
      <c r="V57" s="30" t="n">
        <f aca="false">SUM(V52:V56)</f>
        <v>43364.2664375295</v>
      </c>
      <c r="W57" s="30" t="n">
        <f aca="false">SUM(W52:W56)</f>
        <v>43459.0779947542</v>
      </c>
      <c r="X57" s="30" t="n">
        <f aca="false">SUM(X52:X56)</f>
        <v>43456.1212472067</v>
      </c>
      <c r="Y57" s="30" t="n">
        <f aca="false">SUM(Y52:Y56)</f>
        <v>43550.0142563346</v>
      </c>
      <c r="Z57" s="30" t="n">
        <f aca="false">SUM(Z52:Z56)</f>
        <v>43546.1481461713</v>
      </c>
      <c r="AA57" s="30" t="n">
        <f aca="false">SUM(AA52:AA56)</f>
        <v>43639.1408863096</v>
      </c>
      <c r="AB57" s="30" t="n">
        <f aca="false">SUM(AB52:AB56)</f>
        <v>43655.2614855528</v>
      </c>
      <c r="AC57" s="30" t="n">
        <f aca="false">SUM(AC52:AC56)</f>
        <v>43806.738277948</v>
      </c>
      <c r="AD57" s="30" t="n">
        <f aca="false">SUM(AD52:AD56)</f>
        <v>43686.6791928663</v>
      </c>
      <c r="AE57" s="30" t="n">
        <f aca="false">SUM(AE52:AE56)</f>
        <v>43841.5668733376</v>
      </c>
      <c r="AF57" s="30" t="n">
        <f aca="false">SUM(AF52:AF56)</f>
        <v>43814.6716878043</v>
      </c>
      <c r="AG57" s="30" t="n">
        <f aca="false">SUM(AG52:AG56)</f>
        <v>43827.2505233262</v>
      </c>
      <c r="AH57" s="30" t="n">
        <f aca="false">SUM(AH52:AH56)</f>
        <v>43936.903570493</v>
      </c>
      <c r="AI57" s="30" t="n">
        <f aca="false">SUM(AI52:AI56)</f>
        <v>43904.431167188</v>
      </c>
      <c r="AJ57" s="30" t="n">
        <f aca="false">SUM(AJ52:AJ56)</f>
        <v>43911.4885571162</v>
      </c>
      <c r="AK57" s="30" t="n">
        <f aca="false">SUM(AK52:AK56)</f>
        <v>43918.475373145</v>
      </c>
    </row>
    <row r="58" customFormat="false" ht="15" hidden="false" customHeight="true" outlineLevel="0" collapsed="false">
      <c r="A58" s="23" t="s">
        <v>291</v>
      </c>
      <c r="B58" s="31" t="n">
        <f aca="false">B50-B57</f>
        <v>-59000</v>
      </c>
      <c r="C58" s="31" t="n">
        <f aca="false">C50-C57</f>
        <v>-59048.6</v>
      </c>
      <c r="D58" s="31" t="n">
        <f aca="false">D50-D57</f>
        <v>-48564.52692</v>
      </c>
      <c r="E58" s="31" t="n">
        <f aca="false">E50-E57</f>
        <v>-36336.5598724</v>
      </c>
      <c r="F58" s="31" t="n">
        <f aca="false">F50-F57</f>
        <v>-43603.686700368</v>
      </c>
      <c r="G58" s="31" t="n">
        <f aca="false">G50-G57</f>
        <v>-31350.8775419483</v>
      </c>
      <c r="H58" s="31" t="n">
        <f aca="false">H50-H57</f>
        <v>-38667.8611932208</v>
      </c>
      <c r="I58" s="31" t="n">
        <f aca="false">I50-I57</f>
        <v>-26464.4102898726</v>
      </c>
      <c r="J58" s="31" t="n">
        <f aca="false">J50-J57</f>
        <v>-33830.2586136659</v>
      </c>
      <c r="K58" s="31" t="n">
        <f aca="false">K50-K57</f>
        <v>-21675.1837361133</v>
      </c>
      <c r="L58" s="31" t="n">
        <f aca="false">L50-L57</f>
        <v>-29088.9243254441</v>
      </c>
      <c r="M58" s="31" t="n">
        <f aca="false">M50-M57</f>
        <v>-16981.2627907737</v>
      </c>
      <c r="N58" s="31" t="n">
        <f aca="false">N50-N57</f>
        <v>-32441.9425895579</v>
      </c>
      <c r="O58" s="31" t="n">
        <f aca="false">O50-O57</f>
        <v>-20429.3508722464</v>
      </c>
      <c r="P58" s="31" t="n">
        <f aca="false">P50-P57</f>
        <v>-17403.3627102159</v>
      </c>
      <c r="Q58" s="31" t="n">
        <f aca="false">Q50-Q57</f>
        <v>-3741.02209329772</v>
      </c>
      <c r="R58" s="31" t="n">
        <f aca="false">R50-R57</f>
        <v>-17625.3443441488</v>
      </c>
      <c r="S58" s="31" t="n">
        <f aca="false">S50-S57</f>
        <v>-4003.55865438328</v>
      </c>
      <c r="T58" s="31" t="n">
        <f aca="false">T50-T57</f>
        <v>-17965.2555396234</v>
      </c>
      <c r="U58" s="31" t="n">
        <f aca="false">U50-U57</f>
        <v>-4420.0707379032</v>
      </c>
      <c r="V58" s="31" t="n">
        <f aca="false">V50-V57</f>
        <v>-10457.6025023082</v>
      </c>
      <c r="W58" s="31" t="n">
        <f aca="false">W50-W57</f>
        <v>3012.50576903892</v>
      </c>
      <c r="X58" s="31" t="n">
        <f aca="false">X50-X57</f>
        <v>-11099.3517604355</v>
      </c>
      <c r="Y58" s="31" t="n">
        <f aca="false">Y50-Y57</f>
        <v>2297.17400349288</v>
      </c>
      <c r="Z58" s="31" t="n">
        <f aca="false">Z50-Z57</f>
        <v>-3887.53020832605</v>
      </c>
      <c r="AA58" s="31" t="n">
        <f aca="false">AA50-AA57</f>
        <v>9388.27734008121</v>
      </c>
      <c r="AB58" s="31" t="n">
        <f aca="false">AB50-AB57</f>
        <v>9869.09568982542</v>
      </c>
      <c r="AC58" s="31" t="n">
        <f aca="false">AC50-AC57</f>
        <v>28603.2251627222</v>
      </c>
      <c r="AD58" s="31" t="n">
        <f aca="false">AD50-AD57</f>
        <v>10517.5472699986</v>
      </c>
      <c r="AE58" s="31" t="n">
        <f aca="false">AE50-AE57</f>
        <v>29747.1323501778</v>
      </c>
      <c r="AF58" s="31" t="n">
        <f aca="false">AF50-AF57</f>
        <v>20952.6339358001</v>
      </c>
      <c r="AG58" s="31" t="n">
        <f aca="false">AG50-AG57</f>
        <v>21305.3140056741</v>
      </c>
      <c r="AH58" s="31" t="n">
        <f aca="false">AH50-AH57</f>
        <v>31287.0542563413</v>
      </c>
      <c r="AI58" s="31" t="n">
        <f aca="false">AI50-AI57</f>
        <v>22392.7720245019</v>
      </c>
      <c r="AJ58" s="31" t="n">
        <f aca="false">AJ50-AJ57</f>
        <v>22607.8530965809</v>
      </c>
      <c r="AK58" s="31" t="n">
        <f aca="false">AK50-AK57</f>
        <v>22781.9703394311</v>
      </c>
    </row>
    <row r="59" customFormat="false" ht="15" hidden="false" customHeight="true" outlineLevel="0" collapsed="false">
      <c r="A59" s="25" t="s">
        <v>292</v>
      </c>
      <c r="B59" s="30" t="n">
        <f aca="false">MAX(0,B58)*Inputs!$B$15</f>
        <v>0</v>
      </c>
      <c r="C59" s="30" t="n">
        <f aca="false">MAX(0,C58)*Inputs!$B$15</f>
        <v>0</v>
      </c>
      <c r="D59" s="30" t="n">
        <f aca="false">MAX(0,D58)*Inputs!$B$15</f>
        <v>0</v>
      </c>
      <c r="E59" s="30" t="n">
        <f aca="false">MAX(0,E58)*Inputs!$B$15</f>
        <v>0</v>
      </c>
      <c r="F59" s="30" t="n">
        <f aca="false">MAX(0,F58)*Inputs!$B$15</f>
        <v>0</v>
      </c>
      <c r="G59" s="30" t="n">
        <f aca="false">MAX(0,G58)*Inputs!$B$15</f>
        <v>0</v>
      </c>
      <c r="H59" s="30" t="n">
        <f aca="false">MAX(0,H58)*Inputs!$B$15</f>
        <v>0</v>
      </c>
      <c r="I59" s="30" t="n">
        <f aca="false">MAX(0,I58)*Inputs!$B$15</f>
        <v>0</v>
      </c>
      <c r="J59" s="30" t="n">
        <f aca="false">MAX(0,J58)*Inputs!$B$15</f>
        <v>0</v>
      </c>
      <c r="K59" s="30" t="n">
        <f aca="false">MAX(0,K58)*Inputs!$B$15</f>
        <v>0</v>
      </c>
      <c r="L59" s="30" t="n">
        <f aca="false">MAX(0,L58)*Inputs!$B$15</f>
        <v>0</v>
      </c>
      <c r="M59" s="30" t="n">
        <f aca="false">MAX(0,M58)*Inputs!$B$15</f>
        <v>0</v>
      </c>
      <c r="N59" s="30" t="n">
        <f aca="false">MAX(0,N58)*Inputs!$B$15</f>
        <v>0</v>
      </c>
      <c r="O59" s="30" t="n">
        <f aca="false">MAX(0,O58)*Inputs!$B$15</f>
        <v>0</v>
      </c>
      <c r="P59" s="30" t="n">
        <f aca="false">MAX(0,P58)*Inputs!$B$15</f>
        <v>0</v>
      </c>
      <c r="Q59" s="30" t="n">
        <f aca="false">MAX(0,Q58)*Inputs!$B$15</f>
        <v>0</v>
      </c>
      <c r="R59" s="30" t="n">
        <f aca="false">MAX(0,R58)*Inputs!$B$15</f>
        <v>0</v>
      </c>
      <c r="S59" s="30" t="n">
        <f aca="false">MAX(0,S58)*Inputs!$B$15</f>
        <v>0</v>
      </c>
      <c r="T59" s="30" t="n">
        <f aca="false">MAX(0,T58)*Inputs!$B$15</f>
        <v>0</v>
      </c>
      <c r="U59" s="30" t="n">
        <f aca="false">MAX(0,U58)*Inputs!$B$15</f>
        <v>0</v>
      </c>
      <c r="V59" s="30" t="n">
        <f aca="false">MAX(0,V58)*Inputs!$B$15</f>
        <v>0</v>
      </c>
      <c r="W59" s="30" t="n">
        <f aca="false">MAX(0,W58)*Inputs!$B$15</f>
        <v>753.126442259731</v>
      </c>
      <c r="X59" s="30" t="n">
        <f aca="false">MAX(0,X58)*Inputs!$B$15</f>
        <v>0</v>
      </c>
      <c r="Y59" s="30" t="n">
        <f aca="false">MAX(0,Y58)*Inputs!$B$15</f>
        <v>574.29350087322</v>
      </c>
      <c r="Z59" s="30" t="n">
        <f aca="false">MAX(0,Z58)*Inputs!$B$15</f>
        <v>0</v>
      </c>
      <c r="AA59" s="30" t="n">
        <f aca="false">MAX(0,AA58)*Inputs!$B$15</f>
        <v>2347.0693350203</v>
      </c>
      <c r="AB59" s="30" t="n">
        <f aca="false">MAX(0,AB58)*Inputs!$B$15</f>
        <v>2467.27392245635</v>
      </c>
      <c r="AC59" s="30" t="n">
        <f aca="false">MAX(0,AC58)*Inputs!$B$15</f>
        <v>7150.80629068054</v>
      </c>
      <c r="AD59" s="30" t="n">
        <f aca="false">MAX(0,AD58)*Inputs!$B$15</f>
        <v>2629.38681749966</v>
      </c>
      <c r="AE59" s="30" t="n">
        <f aca="false">MAX(0,AE58)*Inputs!$B$15</f>
        <v>7436.78308754446</v>
      </c>
      <c r="AF59" s="30" t="n">
        <f aca="false">MAX(0,AF58)*Inputs!$B$15</f>
        <v>5238.15848395001</v>
      </c>
      <c r="AG59" s="30" t="n">
        <f aca="false">MAX(0,AG58)*Inputs!$B$15</f>
        <v>5326.32850141852</v>
      </c>
      <c r="AH59" s="30" t="n">
        <f aca="false">MAX(0,AH58)*Inputs!$B$15</f>
        <v>7821.76356408533</v>
      </c>
      <c r="AI59" s="30" t="n">
        <f aca="false">MAX(0,AI58)*Inputs!$B$15</f>
        <v>5598.19300612548</v>
      </c>
      <c r="AJ59" s="30" t="n">
        <f aca="false">MAX(0,AJ58)*Inputs!$B$15</f>
        <v>5651.96327414522</v>
      </c>
      <c r="AK59" s="30" t="n">
        <f aca="false">MAX(0,AK58)*Inputs!$B$15</f>
        <v>5695.49258485776</v>
      </c>
    </row>
    <row r="60" customFormat="false" ht="15" hidden="false" customHeight="true" outlineLevel="0" collapsed="false">
      <c r="A60" s="25" t="s">
        <v>293</v>
      </c>
      <c r="B60" s="30" t="n">
        <f aca="false">B49+B57-B56</f>
        <v>59000</v>
      </c>
      <c r="C60" s="30" t="n">
        <f aca="false">C49+C57-C56</f>
        <v>59048.6</v>
      </c>
      <c r="D60" s="30" t="n">
        <f aca="false">D49+D57-D56</f>
        <v>59287.2</v>
      </c>
      <c r="E60" s="30" t="n">
        <f aca="false">E49+E57-E56</f>
        <v>59863.4267308</v>
      </c>
      <c r="F60" s="30" t="n">
        <f aca="false">F49+F57-F56</f>
        <v>60550.106668584</v>
      </c>
      <c r="G60" s="30" t="n">
        <f aca="false">G49+G57-G56</f>
        <v>61039.2538196822</v>
      </c>
      <c r="H60" s="30" t="n">
        <f aca="false">H49+H57-H56</f>
        <v>61714.1754865773</v>
      </c>
      <c r="I60" s="30" t="n">
        <f aca="false">I49+I57-I56</f>
        <v>62191.6819494956</v>
      </c>
      <c r="J60" s="30" t="n">
        <f aca="false">J49+J57-J56</f>
        <v>62855.0793350926</v>
      </c>
      <c r="K60" s="30" t="n">
        <f aca="false">K49+K57-K56</f>
        <v>63321.1767595257</v>
      </c>
      <c r="L60" s="30" t="n">
        <f aca="false">L49+L57-L56</f>
        <v>63973.2791970224</v>
      </c>
      <c r="M60" s="30" t="n">
        <f aca="false">M49+M57-M56</f>
        <v>64428.1946228362</v>
      </c>
      <c r="N60" s="30" t="n">
        <f aca="false">N49+N57-N56</f>
        <v>73069.2268816998</v>
      </c>
      <c r="O60" s="30" t="n">
        <f aca="false">O49+O57-O56</f>
        <v>73561.7828306668</v>
      </c>
      <c r="P60" s="30" t="n">
        <f aca="false">P49+P57-P56</f>
        <v>74381.9652074522</v>
      </c>
      <c r="Q60" s="30" t="n">
        <f aca="false">Q49+Q57-Q56</f>
        <v>75250.0065039617</v>
      </c>
      <c r="R60" s="30" t="n">
        <f aca="false">R49+R57-R56</f>
        <v>84262.808118306</v>
      </c>
      <c r="S60" s="30" t="n">
        <f aca="false">S49+S57-S56</f>
        <v>85074.815729199</v>
      </c>
      <c r="T60" s="30" t="n">
        <f aca="false">T49+T57-T56</f>
        <v>94069.369251291</v>
      </c>
      <c r="U60" s="30" t="n">
        <f aca="false">U49+U57-U56</f>
        <v>94863.3112508541</v>
      </c>
      <c r="V60" s="30" t="n">
        <f aca="false">V49+V57-V56</f>
        <v>95839.9798177295</v>
      </c>
      <c r="W60" s="30" t="n">
        <f aca="false">W49+W57-W56</f>
        <v>96616.2157116282</v>
      </c>
      <c r="X60" s="30" t="n">
        <f aca="false">X49+X57-X56</f>
        <v>105575.355233896</v>
      </c>
      <c r="Y60" s="30" t="n">
        <f aca="false">Y49+Y57-Y56</f>
        <v>106334.237373633</v>
      </c>
      <c r="Z60" s="30" t="n">
        <f aca="false">Z49+Z57-Z56</f>
        <v>107276.196679281</v>
      </c>
      <c r="AA60" s="30" t="n">
        <f aca="false">AA49+AA57-AA56</f>
        <v>108066.670404564</v>
      </c>
      <c r="AB60" s="30" t="n">
        <f aca="false">AB49+AB57-AB56</f>
        <v>109181.791379902</v>
      </c>
      <c r="AC60" s="30" t="n">
        <f aca="false">AC49+AC57-AC56</f>
        <v>110303.864354129</v>
      </c>
      <c r="AD60" s="30" t="n">
        <f aca="false">AD49+AD57-AD56</f>
        <v>111643.692823765</v>
      </c>
      <c r="AE60" s="30" t="n">
        <f aca="false">AE49+AE57-AE56</f>
        <v>112607.988110249</v>
      </c>
      <c r="AF60" s="30" t="n">
        <f aca="false">AF49+AF57-AF56</f>
        <v>113879.863156822</v>
      </c>
      <c r="AG60" s="30" t="n">
        <f aca="false">AG49+AG57-AG56</f>
        <v>114772.487803622</v>
      </c>
      <c r="AH60" s="30" t="n">
        <f aca="false">AH49+AH57-AH56</f>
        <v>115646.399222462</v>
      </c>
      <c r="AI60" s="30" t="n">
        <f aca="false">AI49+AI57-AI56</f>
        <v>116465.913527113</v>
      </c>
      <c r="AJ60" s="30" t="n">
        <f aca="false">AJ49+AJ57-AJ56</f>
        <v>116949.514057918</v>
      </c>
      <c r="AK60" s="30" t="n">
        <f aca="false">AK49+AK57-AK56</f>
        <v>117467.091601923</v>
      </c>
    </row>
    <row r="61" customFormat="false" ht="15" hidden="false" customHeight="true" outlineLevel="0" collapsed="false">
      <c r="A61" s="25" t="s">
        <v>294</v>
      </c>
      <c r="B61" s="30" t="n">
        <f aca="false">B30*B38*Cases!$F$26</f>
        <v>0</v>
      </c>
      <c r="C61" s="30" t="n">
        <f aca="false">C30*C38*Cases!$F$26</f>
        <v>4860</v>
      </c>
      <c r="D61" s="30" t="n">
        <f aca="false">D30*D38*Cases!$F$26</f>
        <v>9720</v>
      </c>
      <c r="E61" s="30" t="n">
        <f aca="false">E30*E38*Cases!$F$26</f>
        <v>4860</v>
      </c>
      <c r="F61" s="30" t="n">
        <f aca="false">F30*F38*Cases!$F$26</f>
        <v>9720</v>
      </c>
      <c r="G61" s="30" t="n">
        <f aca="false">G30*G38*Cases!$F$26</f>
        <v>4860</v>
      </c>
      <c r="H61" s="30" t="n">
        <f aca="false">H30*H38*Cases!$F$26</f>
        <v>9720</v>
      </c>
      <c r="I61" s="30" t="n">
        <f aca="false">I30*I38*Cases!$F$26</f>
        <v>4860</v>
      </c>
      <c r="J61" s="30" t="n">
        <f aca="false">J30*J38*Cases!$F$26</f>
        <v>9720</v>
      </c>
      <c r="K61" s="30" t="n">
        <f aca="false">K30*K38*Cases!$F$26</f>
        <v>4860</v>
      </c>
      <c r="L61" s="30" t="n">
        <f aca="false">L30*L38*Cases!$F$26</f>
        <v>9720</v>
      </c>
      <c r="M61" s="30" t="n">
        <f aca="false">M30*M38*Cases!$F$26</f>
        <v>4860</v>
      </c>
      <c r="N61" s="30" t="n">
        <f aca="false">N30*N38*Cases!$F$26</f>
        <v>9720</v>
      </c>
      <c r="O61" s="30" t="n">
        <f aca="false">O30*O38*Cases!$F$26</f>
        <v>9720</v>
      </c>
      <c r="P61" s="30" t="n">
        <f aca="false">P30*P38*Cases!$F$26</f>
        <v>14580</v>
      </c>
      <c r="Q61" s="30" t="n">
        <f aca="false">Q30*Q38*Cases!$F$26</f>
        <v>9720</v>
      </c>
      <c r="R61" s="30" t="n">
        <f aca="false">R30*R38*Cases!$F$26</f>
        <v>14580</v>
      </c>
      <c r="S61" s="30" t="n">
        <f aca="false">S30*S38*Cases!$F$26</f>
        <v>9720</v>
      </c>
      <c r="T61" s="30" t="n">
        <f aca="false">T30*T38*Cases!$F$26</f>
        <v>14580</v>
      </c>
      <c r="U61" s="30" t="n">
        <f aca="false">U30*U38*Cases!$F$26</f>
        <v>9720</v>
      </c>
      <c r="V61" s="30" t="n">
        <f aca="false">V30*V38*Cases!$F$26</f>
        <v>14580</v>
      </c>
      <c r="W61" s="30" t="n">
        <f aca="false">W30*W38*Cases!$F$26</f>
        <v>9720</v>
      </c>
      <c r="X61" s="30" t="n">
        <f aca="false">X30*X38*Cases!$F$26</f>
        <v>14580</v>
      </c>
      <c r="Y61" s="30" t="n">
        <f aca="false">Y30*Y38*Cases!$F$26</f>
        <v>9720</v>
      </c>
      <c r="Z61" s="30" t="n">
        <f aca="false">Z30*Z38*Cases!$F$26</f>
        <v>14580</v>
      </c>
      <c r="AA61" s="30" t="n">
        <f aca="false">AA30*AA38*Cases!$F$26</f>
        <v>14580</v>
      </c>
      <c r="AB61" s="30" t="n">
        <f aca="false">AB30*AB38*Cases!$F$26</f>
        <v>19440</v>
      </c>
      <c r="AC61" s="30" t="n">
        <f aca="false">AC30*AC38*Cases!$F$26</f>
        <v>14580</v>
      </c>
      <c r="AD61" s="30" t="n">
        <f aca="false">AD30*AD38*Cases!$F$26</f>
        <v>19440</v>
      </c>
      <c r="AE61" s="30" t="n">
        <f aca="false">AE30*AE38*Cases!$F$26</f>
        <v>14580</v>
      </c>
      <c r="AF61" s="30" t="n">
        <f aca="false">AF30*AF38*Cases!$F$26</f>
        <v>14580</v>
      </c>
      <c r="AG61" s="30" t="n">
        <f aca="false">AG30*AG38*Cases!$F$26</f>
        <v>14580</v>
      </c>
      <c r="AH61" s="30" t="n">
        <f aca="false">AH30*AH38*Cases!$F$26</f>
        <v>9720</v>
      </c>
      <c r="AI61" s="30" t="n">
        <f aca="false">AI30*AI38*Cases!$F$26</f>
        <v>9720</v>
      </c>
      <c r="AJ61" s="30" t="n">
        <f aca="false">AJ30*AJ38*Cases!$F$26</f>
        <v>9720</v>
      </c>
      <c r="AK61" s="30" t="n">
        <f aca="false">AK30*AK38*Cases!$F$26</f>
        <v>9720</v>
      </c>
    </row>
    <row r="62" customFormat="false" ht="15" hidden="false" customHeight="true" outlineLevel="0" collapsed="false">
      <c r="A62" s="25" t="s">
        <v>295</v>
      </c>
      <c r="B62" s="30" t="n">
        <f aca="false">SUM(B39:B40)+B42+B41*(1-Cases!$F$26)</f>
        <v>0</v>
      </c>
      <c r="C62" s="30" t="n">
        <f aca="false">SUM(C39:C40)+C42+C41*(1-Cases!$F$26)</f>
        <v>0</v>
      </c>
      <c r="D62" s="30" t="n">
        <f aca="false">SUM(D39:D40)+D42+D41*(1-Cases!$F$26)</f>
        <v>5921.892</v>
      </c>
      <c r="E62" s="30" t="n">
        <f aca="false">SUM(E39:E40)+E42+E41*(1-Cases!$F$26)</f>
        <v>13946.33016</v>
      </c>
      <c r="F62" s="30" t="n">
        <f aca="false">SUM(F39:F40)+F42+F41*(1-Cases!$F$26)</f>
        <v>12208.5050184</v>
      </c>
      <c r="G62" s="30" t="n">
        <f aca="false">SUM(G39:G40)+G42+G41*(1-Cases!$F$26)</f>
        <v>20170.077048216</v>
      </c>
      <c r="H62" s="30" t="n">
        <f aca="false">SUM(H39:H40)+H42+H41*(1-Cases!$F$26)</f>
        <v>18370.0144377338</v>
      </c>
      <c r="I62" s="30" t="n">
        <f aca="false">SUM(I39:I40)+I42+I41*(1-Cases!$F$26)</f>
        <v>26269.9713733565</v>
      </c>
      <c r="J62" s="30" t="n">
        <f aca="false">SUM(J39:J40)+J42+J41*(1-Cases!$F$26)</f>
        <v>24408.9098196229</v>
      </c>
      <c r="K62" s="30" t="n">
        <f aca="false">SUM(K39:K40)+K42+K41*(1-Cases!$F$26)</f>
        <v>32248.4778014267</v>
      </c>
      <c r="L62" s="30" t="n">
        <f aca="false">SUM(L39:L40)+L42+L41*(1-Cases!$F$26)</f>
        <v>30327.6311834124</v>
      </c>
      <c r="M62" s="30" t="n">
        <f aca="false">SUM(M39:M40)+M42+M41*(1-Cases!$F$26)</f>
        <v>38108.0119515783</v>
      </c>
      <c r="N62" s="30" t="n">
        <f aca="false">SUM(N39:N40)+N42+N41*(1-Cases!$F$26)</f>
        <v>36128.5699920625</v>
      </c>
      <c r="O62" s="30" t="n">
        <f aca="false">SUM(O39:O40)+O42+O41*(1-Cases!$F$26)</f>
        <v>43850.9413721419</v>
      </c>
      <c r="P62" s="30" t="n">
        <f aca="false">SUM(P39:P40)+P42+P41*(1-Cases!$F$26)</f>
        <v>47735.9621184205</v>
      </c>
      <c r="Q62" s="30" t="n">
        <f aca="false">SUM(Q39:Q40)+Q42+Q41*(1-Cases!$F$26)</f>
        <v>57504.0246572363</v>
      </c>
      <c r="R62" s="30" t="n">
        <f aca="false">SUM(R39:R40)+R42+R41*(1-Cases!$F$26)</f>
        <v>57492.3876506639</v>
      </c>
      <c r="S62" s="30" t="n">
        <f aca="false">SUM(S39:S40)+S42+S41*(1-Cases!$F$26)</f>
        <v>67162.8859341573</v>
      </c>
      <c r="T62" s="30" t="n">
        <f aca="false">SUM(T39:T40)+T42+T41*(1-Cases!$F$26)</f>
        <v>67054.6603148157</v>
      </c>
      <c r="U62" s="30" t="n">
        <f aca="false">SUM(U39:U40)+U42+U41*(1-Cases!$F$26)</f>
        <v>76629.5358716676</v>
      </c>
      <c r="V62" s="30" t="n">
        <f aca="false">SUM(V39:V40)+V42+V41*(1-Cases!$F$26)</f>
        <v>76426.6437529509</v>
      </c>
      <c r="W62" s="30" t="n">
        <f aca="false">SUM(W39:W40)+W42+W41*(1-Cases!$F$26)</f>
        <v>85907.7994754214</v>
      </c>
      <c r="X62" s="30" t="n">
        <f aca="false">SUM(X39:X40)+X42+X41*(1-Cases!$F$26)</f>
        <v>85612.1247206672</v>
      </c>
      <c r="Y62" s="30" t="n">
        <f aca="false">SUM(Y39:Y40)+Y42+Y41*(1-Cases!$F$26)</f>
        <v>95001.4256334605</v>
      </c>
      <c r="Z62" s="30" t="n">
        <f aca="false">SUM(Z39:Z40)+Z42+Z41*(1-Cases!$F$26)</f>
        <v>94614.8146171259</v>
      </c>
      <c r="AA62" s="30" t="n">
        <f aca="false">SUM(AA39:AA40)+AA42+AA41*(1-Cases!$F$26)</f>
        <v>103914.088630955</v>
      </c>
      <c r="AB62" s="30" t="n">
        <f aca="false">SUM(AB39:AB40)+AB42+AB41*(1-Cases!$F$26)</f>
        <v>105526.14855528</v>
      </c>
      <c r="AC62" s="30" t="n">
        <f aca="false">SUM(AC39:AC40)+AC42+AC41*(1-Cases!$F$26)</f>
        <v>120673.827794799</v>
      </c>
      <c r="AD62" s="30" t="n">
        <f aca="false">SUM(AD39:AD40)+AD42+AD41*(1-Cases!$F$26)</f>
        <v>108667.91928663</v>
      </c>
      <c r="AE62" s="30" t="n">
        <f aca="false">SUM(AE39:AE40)+AE42+AE41*(1-Cases!$F$26)</f>
        <v>124156.687333764</v>
      </c>
      <c r="AF62" s="30" t="n">
        <f aca="false">SUM(AF39:AF40)+AF42+AF41*(1-Cases!$F$26)</f>
        <v>121467.168780426</v>
      </c>
      <c r="AG62" s="30" t="n">
        <f aca="false">SUM(AG39:AG40)+AG42+AG41*(1-Cases!$F$26)</f>
        <v>122725.052332622</v>
      </c>
      <c r="AH62" s="30" t="n">
        <f aca="false">SUM(AH39:AH40)+AH42+AH41*(1-Cases!$F$26)</f>
        <v>133690.357049296</v>
      </c>
      <c r="AI62" s="30" t="n">
        <f aca="false">SUM(AI39:AI40)+AI42+AI41*(1-Cases!$F$26)</f>
        <v>130443.116718803</v>
      </c>
      <c r="AJ62" s="30" t="n">
        <f aca="false">SUM(AJ39:AJ40)+AJ42+AJ41*(1-Cases!$F$26)</f>
        <v>131148.855711615</v>
      </c>
      <c r="AK62" s="30" t="n">
        <f aca="false">SUM(AK39:AK40)+AK42+AK41*(1-Cases!$F$26)</f>
        <v>131847.537314499</v>
      </c>
    </row>
    <row r="63" customFormat="false" ht="15" hidden="false" customHeight="true" outlineLevel="0" collapsed="false">
      <c r="A63" s="25" t="s">
        <v>296</v>
      </c>
      <c r="B63" s="30" t="n">
        <f aca="false">IF(B5&gt;Cases!$F$27,INDEX($B62:$AK62,1,MAX(1,B5-Cases!$F$27)),0)*(1-Cases!$F$28)</f>
        <v>0</v>
      </c>
      <c r="C63" s="30" t="n">
        <f aca="false">IF(C5&gt;Cases!$F$27,INDEX($B62:$AK62,1,MAX(1,C5-Cases!$F$27)),0)*(1-Cases!$F$28)</f>
        <v>0</v>
      </c>
      <c r="D63" s="30" t="n">
        <f aca="false">IF(D5&gt;Cases!$F$27,INDEX($B62:$AK62,1,MAX(1,D5-Cases!$F$27)),0)*(1-Cases!$F$28)</f>
        <v>0</v>
      </c>
      <c r="E63" s="30" t="n">
        <f aca="false">IF(E5&gt;Cases!$F$27,INDEX($B62:$AK62,1,MAX(1,E5-Cases!$F$27)),0)*(1-Cases!$F$28)</f>
        <v>5862.67308</v>
      </c>
      <c r="F63" s="30" t="n">
        <f aca="false">IF(F5&gt;Cases!$F$27,INDEX($B62:$AK62,1,MAX(1,F5-Cases!$F$27)),0)*(1-Cases!$F$28)</f>
        <v>13806.8668584</v>
      </c>
      <c r="G63" s="30" t="n">
        <f aca="false">IF(G5&gt;Cases!$F$27,INDEX($B62:$AK62,1,MAX(1,G5-Cases!$F$27)),0)*(1-Cases!$F$28)</f>
        <v>12086.419968216</v>
      </c>
      <c r="H63" s="30" t="n">
        <f aca="false">IF(H5&gt;Cases!$F$27,INDEX($B62:$AK62,1,MAX(1,H5-Cases!$F$27)),0)*(1-Cases!$F$28)</f>
        <v>19968.3762777338</v>
      </c>
      <c r="I63" s="30" t="n">
        <f aca="false">IF(I5&gt;Cases!$F$27,INDEX($B62:$AK62,1,MAX(1,I5-Cases!$F$27)),0)*(1-Cases!$F$28)</f>
        <v>18186.3142933565</v>
      </c>
      <c r="J63" s="30" t="n">
        <f aca="false">IF(J5&gt;Cases!$F$27,INDEX($B62:$AK62,1,MAX(1,J5-Cases!$F$27)),0)*(1-Cases!$F$28)</f>
        <v>26007.2716596229</v>
      </c>
      <c r="K63" s="30" t="n">
        <f aca="false">IF(K5&gt;Cases!$F$27,INDEX($B62:$AK62,1,MAX(1,K5-Cases!$F$27)),0)*(1-Cases!$F$28)</f>
        <v>24164.8207214267</v>
      </c>
      <c r="L63" s="30" t="n">
        <f aca="false">IF(L5&gt;Cases!$F$27,INDEX($B62:$AK62,1,MAX(1,L5-Cases!$F$27)),0)*(1-Cases!$F$28)</f>
        <v>31925.9930234124</v>
      </c>
      <c r="M63" s="30" t="n">
        <f aca="false">IF(M5&gt;Cases!$F$27,INDEX($B62:$AK62,1,MAX(1,M5-Cases!$F$27)),0)*(1-Cases!$F$28)</f>
        <v>30024.3548715783</v>
      </c>
      <c r="N63" s="30" t="n">
        <f aca="false">IF(N5&gt;Cases!$F$27,INDEX($B62:$AK62,1,MAX(1,N5-Cases!$F$27)),0)*(1-Cases!$F$28)</f>
        <v>37726.9318320625</v>
      </c>
      <c r="O63" s="30" t="n">
        <f aca="false">IF(O5&gt;Cases!$F$27,INDEX($B62:$AK62,1,MAX(1,O5-Cases!$F$27)),0)*(1-Cases!$F$28)</f>
        <v>35767.2842921419</v>
      </c>
      <c r="P63" s="30" t="n">
        <f aca="false">IF(P5&gt;Cases!$F$27,INDEX($B62:$AK62,1,MAX(1,P5-Cases!$F$27)),0)*(1-Cases!$F$28)</f>
        <v>43412.4319584205</v>
      </c>
      <c r="Q63" s="30" t="n">
        <f aca="false">IF(Q5&gt;Cases!$F$27,INDEX($B62:$AK62,1,MAX(1,Q5-Cases!$F$27)),0)*(1-Cases!$F$28)</f>
        <v>47258.6024972363</v>
      </c>
      <c r="R63" s="30" t="n">
        <f aca="false">IF(R5&gt;Cases!$F$27,INDEX($B62:$AK62,1,MAX(1,R5-Cases!$F$27)),0)*(1-Cases!$F$28)</f>
        <v>56928.9844106639</v>
      </c>
      <c r="S63" s="30" t="n">
        <f aca="false">IF(S5&gt;Cases!$F$27,INDEX($B62:$AK62,1,MAX(1,S5-Cases!$F$27)),0)*(1-Cases!$F$28)</f>
        <v>56917.4637741573</v>
      </c>
      <c r="T63" s="30" t="n">
        <f aca="false">IF(T5&gt;Cases!$F$27,INDEX($B62:$AK62,1,MAX(1,T5-Cases!$F$27)),0)*(1-Cases!$F$28)</f>
        <v>66491.2570748157</v>
      </c>
      <c r="U63" s="30" t="n">
        <f aca="false">IF(U5&gt;Cases!$F$27,INDEX($B62:$AK62,1,MAX(1,U5-Cases!$F$27)),0)*(1-Cases!$F$28)</f>
        <v>66384.1137116675</v>
      </c>
      <c r="V63" s="30" t="n">
        <f aca="false">IF(V5&gt;Cases!$F$27,INDEX($B62:$AK62,1,MAX(1,V5-Cases!$F$27)),0)*(1-Cases!$F$28)</f>
        <v>75863.2405129509</v>
      </c>
      <c r="W63" s="30" t="n">
        <f aca="false">IF(W5&gt;Cases!$F$27,INDEX($B62:$AK62,1,MAX(1,W5-Cases!$F$27)),0)*(1-Cases!$F$28)</f>
        <v>75662.3773154214</v>
      </c>
      <c r="X63" s="30" t="n">
        <f aca="false">IF(X5&gt;Cases!$F$27,INDEX($B62:$AK62,1,MAX(1,X5-Cases!$F$27)),0)*(1-Cases!$F$28)</f>
        <v>85048.7214806672</v>
      </c>
      <c r="Y63" s="30" t="n">
        <f aca="false">IF(Y5&gt;Cases!$F$27,INDEX($B62:$AK62,1,MAX(1,Y5-Cases!$F$27)),0)*(1-Cases!$F$28)</f>
        <v>84756.0034734605</v>
      </c>
      <c r="Z63" s="30" t="n">
        <f aca="false">IF(Z5&gt;Cases!$F$27,INDEX($B62:$AK62,1,MAX(1,Z5-Cases!$F$27)),0)*(1-Cases!$F$28)</f>
        <v>94051.4113771259</v>
      </c>
      <c r="AA63" s="30" t="n">
        <f aca="false">IF(AA5&gt;Cases!$F$27,INDEX($B62:$AK62,1,MAX(1,AA5-Cases!$F$27)),0)*(1-Cases!$F$28)</f>
        <v>93668.6664709546</v>
      </c>
      <c r="AB63" s="30" t="n">
        <f aca="false">IF(AB5&gt;Cases!$F$27,INDEX($B62:$AK62,1,MAX(1,AB5-Cases!$F$27)),0)*(1-Cases!$F$28)</f>
        <v>102874.947744645</v>
      </c>
      <c r="AC63" s="30" t="n">
        <f aca="false">IF(AC5&gt;Cases!$F$27,INDEX($B62:$AK62,1,MAX(1,AC5-Cases!$F$27)),0)*(1-Cases!$F$28)</f>
        <v>104470.887069728</v>
      </c>
      <c r="AD63" s="30" t="n">
        <f aca="false">IF(AD5&gt;Cases!$F$27,INDEX($B62:$AK62,1,MAX(1,AD5-Cases!$F$27)),0)*(1-Cases!$F$28)</f>
        <v>119467.089516851</v>
      </c>
      <c r="AE63" s="30" t="n">
        <f aca="false">IF(AE5&gt;Cases!$F$27,INDEX($B62:$AK62,1,MAX(1,AE5-Cases!$F$27)),0)*(1-Cases!$F$28)</f>
        <v>107581.240093764</v>
      </c>
      <c r="AF63" s="30" t="n">
        <f aca="false">IF(AF5&gt;Cases!$F$27,INDEX($B62:$AK62,1,MAX(1,AF5-Cases!$F$27)),0)*(1-Cases!$F$28)</f>
        <v>122915.120460426</v>
      </c>
      <c r="AG63" s="30" t="n">
        <f aca="false">IF(AG5&gt;Cases!$F$27,INDEX($B62:$AK62,1,MAX(1,AG5-Cases!$F$27)),0)*(1-Cases!$F$28)</f>
        <v>120252.497092622</v>
      </c>
      <c r="AH63" s="30" t="n">
        <f aca="false">IF(AH5&gt;Cases!$F$27,INDEX($B62:$AK62,1,MAX(1,AH5-Cases!$F$27)),0)*(1-Cases!$F$28)</f>
        <v>121497.801809296</v>
      </c>
      <c r="AI63" s="30" t="n">
        <f aca="false">IF(AI5&gt;Cases!$F$27,INDEX($B62:$AK62,1,MAX(1,AI5-Cases!$F$27)),0)*(1-Cases!$F$28)</f>
        <v>132353.453478803</v>
      </c>
      <c r="AJ63" s="30" t="n">
        <f aca="false">IF(AJ5&gt;Cases!$F$27,INDEX($B62:$AK62,1,MAX(1,AJ5-Cases!$F$27)),0)*(1-Cases!$F$28)</f>
        <v>129138.685551615</v>
      </c>
      <c r="AK63" s="30" t="n">
        <f aca="false">IF(AK5&gt;Cases!$F$27,INDEX($B62:$AK62,1,MAX(1,AK5-Cases!$F$27)),0)*(1-Cases!$F$28)</f>
        <v>129837.367154499</v>
      </c>
    </row>
    <row r="64" customFormat="false" ht="15" hidden="false" customHeight="true" outlineLevel="0" collapsed="false">
      <c r="A64" s="23" t="s">
        <v>297</v>
      </c>
      <c r="B64" s="31" t="n">
        <f aca="false">SUM(B61:B61,B63)</f>
        <v>0</v>
      </c>
      <c r="C64" s="31" t="n">
        <f aca="false">SUM(C61:C61,C63)</f>
        <v>4860</v>
      </c>
      <c r="D64" s="31" t="n">
        <f aca="false">SUM(D61:D61,D63)</f>
        <v>9720</v>
      </c>
      <c r="E64" s="31" t="n">
        <f aca="false">SUM(E61:E61,E63)</f>
        <v>10722.67308</v>
      </c>
      <c r="F64" s="31" t="n">
        <f aca="false">SUM(F61:F61,F63)</f>
        <v>23526.8668584</v>
      </c>
      <c r="G64" s="31" t="n">
        <f aca="false">SUM(G61:G61,G63)</f>
        <v>16946.419968216</v>
      </c>
      <c r="H64" s="31" t="n">
        <f aca="false">SUM(H61:H61,H63)</f>
        <v>29688.3762777338</v>
      </c>
      <c r="I64" s="31" t="n">
        <f aca="false">SUM(I61:I61,I63)</f>
        <v>23046.3142933565</v>
      </c>
      <c r="J64" s="31" t="n">
        <f aca="false">SUM(J61:J61,J63)</f>
        <v>35727.2716596229</v>
      </c>
      <c r="K64" s="31" t="n">
        <f aca="false">SUM(K61:K61,K63)</f>
        <v>29024.8207214267</v>
      </c>
      <c r="L64" s="31" t="n">
        <f aca="false">SUM(L61:L61,L63)</f>
        <v>41645.9930234124</v>
      </c>
      <c r="M64" s="31" t="n">
        <f aca="false">SUM(M61:M61,M63)</f>
        <v>34884.3548715783</v>
      </c>
      <c r="N64" s="31" t="n">
        <f aca="false">SUM(N61:N61,N63)</f>
        <v>47446.9318320625</v>
      </c>
      <c r="O64" s="31" t="n">
        <f aca="false">SUM(O61:O61,O63)</f>
        <v>45487.2842921419</v>
      </c>
      <c r="P64" s="31" t="n">
        <f aca="false">SUM(P61:P61,P63)</f>
        <v>57992.4319584205</v>
      </c>
      <c r="Q64" s="31" t="n">
        <f aca="false">SUM(Q61:Q61,Q63)</f>
        <v>56978.6024972363</v>
      </c>
      <c r="R64" s="31" t="n">
        <f aca="false">SUM(R61:R61,R63)</f>
        <v>71508.9844106639</v>
      </c>
      <c r="S64" s="31" t="n">
        <f aca="false">SUM(S61:S61,S63)</f>
        <v>66637.4637741573</v>
      </c>
      <c r="T64" s="31" t="n">
        <f aca="false">SUM(T61:T61,T63)</f>
        <v>81071.2570748157</v>
      </c>
      <c r="U64" s="31" t="n">
        <f aca="false">SUM(U61:U61,U63)</f>
        <v>76104.1137116675</v>
      </c>
      <c r="V64" s="31" t="n">
        <f aca="false">SUM(V61:V61,V63)</f>
        <v>90443.2405129509</v>
      </c>
      <c r="W64" s="31" t="n">
        <f aca="false">SUM(W61:W61,W63)</f>
        <v>85382.3773154214</v>
      </c>
      <c r="X64" s="31" t="n">
        <f aca="false">SUM(X61:X61,X63)</f>
        <v>99628.7214806672</v>
      </c>
      <c r="Y64" s="31" t="n">
        <f aca="false">SUM(Y61:Y61,Y63)</f>
        <v>94476.0034734605</v>
      </c>
      <c r="Z64" s="31" t="n">
        <f aca="false">SUM(Z61:Z61,Z63)</f>
        <v>108631.411377126</v>
      </c>
      <c r="AA64" s="31" t="n">
        <f aca="false">SUM(AA61:AA61,AA63)</f>
        <v>108248.666470955</v>
      </c>
      <c r="AB64" s="31" t="n">
        <f aca="false">SUM(AB61:AB61,AB63)</f>
        <v>122314.947744645</v>
      </c>
      <c r="AC64" s="31" t="n">
        <f aca="false">SUM(AC61:AC61,AC63)</f>
        <v>119050.887069728</v>
      </c>
      <c r="AD64" s="31" t="n">
        <f aca="false">SUM(AD61:AD61,AD63)</f>
        <v>138907.089516851</v>
      </c>
      <c r="AE64" s="31" t="n">
        <f aca="false">SUM(AE61:AE61,AE63)</f>
        <v>122161.240093764</v>
      </c>
      <c r="AF64" s="31" t="n">
        <f aca="false">SUM(AF61:AF61,AF63)</f>
        <v>137495.120460426</v>
      </c>
      <c r="AG64" s="31" t="n">
        <f aca="false">SUM(AG61:AG61,AG63)</f>
        <v>134832.497092622</v>
      </c>
      <c r="AH64" s="31" t="n">
        <f aca="false">SUM(AH61:AH61,AH63)</f>
        <v>131217.801809296</v>
      </c>
      <c r="AI64" s="31" t="n">
        <f aca="false">SUM(AI61:AI61,AI63)</f>
        <v>142073.453478803</v>
      </c>
      <c r="AJ64" s="31" t="n">
        <f aca="false">SUM(AJ61:AJ61,AJ63)</f>
        <v>138858.685551615</v>
      </c>
      <c r="AK64" s="31" t="n">
        <f aca="false">SUM(AK61:AK61,AK63)</f>
        <v>139557.367154499</v>
      </c>
    </row>
    <row r="65" customFormat="false" ht="15" hidden="false" customHeight="true" outlineLevel="0" collapsed="false">
      <c r="A65" s="25" t="s">
        <v>298</v>
      </c>
      <c r="B65" s="30" t="n">
        <f aca="false">0+B62*(1-Cases!$F$28)-B63</f>
        <v>0</v>
      </c>
      <c r="C65" s="30" t="n">
        <f aca="false">B65+C62*(1-Cases!$F$28)-C63</f>
        <v>0</v>
      </c>
      <c r="D65" s="30" t="n">
        <f aca="false">C65+D62*(1-Cases!$F$28)-D63</f>
        <v>5862.67308</v>
      </c>
      <c r="E65" s="30" t="n">
        <f aca="false">D65+E62*(1-Cases!$F$28)-E63</f>
        <v>13806.8668584</v>
      </c>
      <c r="F65" s="30" t="n">
        <f aca="false">E65+F62*(1-Cases!$F$28)-F63</f>
        <v>12086.419968216</v>
      </c>
      <c r="G65" s="30" t="n">
        <f aca="false">F65+G62*(1-Cases!$F$28)-G63</f>
        <v>19968.3762777338</v>
      </c>
      <c r="H65" s="30" t="n">
        <f aca="false">G65+H62*(1-Cases!$F$28)-H63</f>
        <v>18186.3142933565</v>
      </c>
      <c r="I65" s="30" t="n">
        <f aca="false">H65+I62*(1-Cases!$F$28)-I63</f>
        <v>26007.2716596229</v>
      </c>
      <c r="J65" s="30" t="n">
        <f aca="false">I65+J62*(1-Cases!$F$28)-J63</f>
        <v>24164.8207214267</v>
      </c>
      <c r="K65" s="30" t="n">
        <f aca="false">J65+K62*(1-Cases!$F$28)-K63</f>
        <v>31925.9930234124</v>
      </c>
      <c r="L65" s="30" t="n">
        <f aca="false">K65+L62*(1-Cases!$F$28)-L63</f>
        <v>30024.3548715783</v>
      </c>
      <c r="M65" s="30" t="n">
        <f aca="false">L65+M62*(1-Cases!$F$28)-M63</f>
        <v>37726.9318320625</v>
      </c>
      <c r="N65" s="30" t="n">
        <f aca="false">M65+N62*(1-Cases!$F$28)-N63</f>
        <v>35767.2842921419</v>
      </c>
      <c r="O65" s="30" t="n">
        <f aca="false">N65+O62*(1-Cases!$F$28)-O63</f>
        <v>43412.4319584205</v>
      </c>
      <c r="P65" s="30" t="n">
        <f aca="false">O65+P62*(1-Cases!$F$28)-P63</f>
        <v>47258.6024972363</v>
      </c>
      <c r="Q65" s="30" t="n">
        <f aca="false">P65+Q62*(1-Cases!$F$28)-Q63</f>
        <v>56928.9844106639</v>
      </c>
      <c r="R65" s="30" t="n">
        <f aca="false">Q65+R62*(1-Cases!$F$28)-R63</f>
        <v>56917.4637741573</v>
      </c>
      <c r="S65" s="30" t="n">
        <f aca="false">R65+S62*(1-Cases!$F$28)-S63</f>
        <v>66491.2570748157</v>
      </c>
      <c r="T65" s="30" t="n">
        <f aca="false">S65+T62*(1-Cases!$F$28)-T63</f>
        <v>66384.1137116675</v>
      </c>
      <c r="U65" s="30" t="n">
        <f aca="false">T65+U62*(1-Cases!$F$28)-U63</f>
        <v>75863.2405129509</v>
      </c>
      <c r="V65" s="30" t="n">
        <f aca="false">U65+V62*(1-Cases!$F$28)-V63</f>
        <v>75662.3773154213</v>
      </c>
      <c r="W65" s="30" t="n">
        <f aca="false">V65+W62*(1-Cases!$F$28)-W63</f>
        <v>85048.7214806671</v>
      </c>
      <c r="X65" s="30" t="n">
        <f aca="false">W65+X62*(1-Cases!$F$28)-X63</f>
        <v>84756.0034734605</v>
      </c>
      <c r="Y65" s="30" t="n">
        <f aca="false">X65+Y62*(1-Cases!$F$28)-Y63</f>
        <v>94051.4113771258</v>
      </c>
      <c r="Z65" s="30" t="n">
        <f aca="false">Y65+Z62*(1-Cases!$F$28)-Z63</f>
        <v>93668.6664709546</v>
      </c>
      <c r="AA65" s="30" t="n">
        <f aca="false">Z65+AA62*(1-Cases!$F$28)-AA63</f>
        <v>102874.947744645</v>
      </c>
      <c r="AB65" s="30" t="n">
        <f aca="false">AA65+AB62*(1-Cases!$F$28)-AB63</f>
        <v>104470.887069728</v>
      </c>
      <c r="AC65" s="30" t="n">
        <f aca="false">AB65+AC62*(1-Cases!$F$28)-AC63</f>
        <v>119467.089516851</v>
      </c>
      <c r="AD65" s="30" t="n">
        <f aca="false">AC65+AD62*(1-Cases!$F$28)-AD63</f>
        <v>107581.240093764</v>
      </c>
      <c r="AE65" s="30" t="n">
        <f aca="false">AD65+AE62*(1-Cases!$F$28)-AE63</f>
        <v>122915.120460426</v>
      </c>
      <c r="AF65" s="30" t="n">
        <f aca="false">AE65+AF62*(1-Cases!$F$28)-AF63</f>
        <v>120252.497092622</v>
      </c>
      <c r="AG65" s="30" t="n">
        <f aca="false">AF65+AG62*(1-Cases!$F$28)-AG63</f>
        <v>121497.801809296</v>
      </c>
      <c r="AH65" s="30" t="n">
        <f aca="false">AG65+AH62*(1-Cases!$F$28)-AH63</f>
        <v>132353.453478803</v>
      </c>
      <c r="AI65" s="30" t="n">
        <f aca="false">AH65+AI62*(1-Cases!$F$28)-AI63</f>
        <v>129138.685551615</v>
      </c>
      <c r="AJ65" s="30" t="n">
        <f aca="false">AI65+AJ62*(1-Cases!$F$28)-AJ63</f>
        <v>129837.367154499</v>
      </c>
      <c r="AK65" s="30" t="n">
        <f aca="false">AJ65+AK62*(1-Cases!$F$28)-AK63</f>
        <v>130529.061941354</v>
      </c>
    </row>
    <row r="66" customFormat="false" ht="15" hidden="false" customHeight="true" outlineLevel="0" collapsed="false">
      <c r="A66" s="25" t="s">
        <v>299</v>
      </c>
      <c r="B66" s="30" t="n">
        <f aca="false">0+B61-B41*Cases!$F$26</f>
        <v>0</v>
      </c>
      <c r="C66" s="30" t="n">
        <f aca="false">B66+C61-C41*Cases!$F$26</f>
        <v>4860</v>
      </c>
      <c r="D66" s="30" t="n">
        <f aca="false">C66+D61-D41*Cases!$F$26</f>
        <v>9720</v>
      </c>
      <c r="E66" s="30" t="n">
        <f aca="false">D66+E61-E41*Cases!$F$26</f>
        <v>4860</v>
      </c>
      <c r="F66" s="30" t="n">
        <f aca="false">E66+F61-F41*Cases!$F$26</f>
        <v>9720</v>
      </c>
      <c r="G66" s="30" t="n">
        <f aca="false">F66+G61-G41*Cases!$F$26</f>
        <v>4860</v>
      </c>
      <c r="H66" s="30" t="n">
        <f aca="false">G66+H61-H41*Cases!$F$26</f>
        <v>9720</v>
      </c>
      <c r="I66" s="30" t="n">
        <f aca="false">H66+I61-I41*Cases!$F$26</f>
        <v>4860</v>
      </c>
      <c r="J66" s="30" t="n">
        <f aca="false">I66+J61-J41*Cases!$F$26</f>
        <v>9720</v>
      </c>
      <c r="K66" s="30" t="n">
        <f aca="false">J66+K61-K41*Cases!$F$26</f>
        <v>4860</v>
      </c>
      <c r="L66" s="30" t="n">
        <f aca="false">K66+L61-L41*Cases!$F$26</f>
        <v>9720</v>
      </c>
      <c r="M66" s="30" t="n">
        <f aca="false">L66+M61-M41*Cases!$F$26</f>
        <v>4860</v>
      </c>
      <c r="N66" s="30" t="n">
        <f aca="false">M66+N61-N41*Cases!$F$26</f>
        <v>9720</v>
      </c>
      <c r="O66" s="30" t="n">
        <f aca="false">N66+O61-O41*Cases!$F$26</f>
        <v>9720</v>
      </c>
      <c r="P66" s="30" t="n">
        <f aca="false">O66+P61-P41*Cases!$F$26</f>
        <v>14580</v>
      </c>
      <c r="Q66" s="30" t="n">
        <f aca="false">P66+Q61-Q41*Cases!$F$26</f>
        <v>9720</v>
      </c>
      <c r="R66" s="30" t="n">
        <f aca="false">Q66+R61-R41*Cases!$F$26</f>
        <v>14580</v>
      </c>
      <c r="S66" s="30" t="n">
        <f aca="false">R66+S61-S41*Cases!$F$26</f>
        <v>9720</v>
      </c>
      <c r="T66" s="30" t="n">
        <f aca="false">S66+T61-T41*Cases!$F$26</f>
        <v>14580</v>
      </c>
      <c r="U66" s="30" t="n">
        <f aca="false">T66+U61-U41*Cases!$F$26</f>
        <v>9720</v>
      </c>
      <c r="V66" s="30" t="n">
        <f aca="false">U66+V61-V41*Cases!$F$26</f>
        <v>14580</v>
      </c>
      <c r="W66" s="30" t="n">
        <f aca="false">V66+W61-W41*Cases!$F$26</f>
        <v>9720</v>
      </c>
      <c r="X66" s="30" t="n">
        <f aca="false">W66+X61-X41*Cases!$F$26</f>
        <v>14580</v>
      </c>
      <c r="Y66" s="30" t="n">
        <f aca="false">X66+Y61-Y41*Cases!$F$26</f>
        <v>9720</v>
      </c>
      <c r="Z66" s="30" t="n">
        <f aca="false">Y66+Z61-Z41*Cases!$F$26</f>
        <v>14580</v>
      </c>
      <c r="AA66" s="30" t="n">
        <f aca="false">Z66+AA61-AA41*Cases!$F$26</f>
        <v>14580</v>
      </c>
      <c r="AB66" s="30" t="n">
        <f aca="false">AA66+AB61-AB41*Cases!$F$26</f>
        <v>19440</v>
      </c>
      <c r="AC66" s="30" t="n">
        <f aca="false">AB66+AC61-AC41*Cases!$F$26</f>
        <v>14580</v>
      </c>
      <c r="AD66" s="30" t="n">
        <f aca="false">AC66+AD61-AD41*Cases!$F$26</f>
        <v>19440</v>
      </c>
      <c r="AE66" s="30" t="n">
        <f aca="false">AD66+AE61-AE41*Cases!$F$26</f>
        <v>14580</v>
      </c>
      <c r="AF66" s="30" t="n">
        <f aca="false">AE66+AF61-AF41*Cases!$F$26</f>
        <v>14580</v>
      </c>
      <c r="AG66" s="30" t="n">
        <f aca="false">AF66+AG61-AG41*Cases!$F$26</f>
        <v>14580</v>
      </c>
      <c r="AH66" s="30" t="n">
        <f aca="false">AG66+AH61-AH41*Cases!$F$26</f>
        <v>9720</v>
      </c>
      <c r="AI66" s="30" t="n">
        <f aca="false">AH66+AI61-AI41*Cases!$F$26</f>
        <v>9720</v>
      </c>
      <c r="AJ66" s="30" t="n">
        <f aca="false">AI66+AJ61-AJ41*Cases!$F$26</f>
        <v>9720</v>
      </c>
      <c r="AK66" s="30" t="n">
        <f aca="false">AJ66+AK61-AK41*Cases!$F$26</f>
        <v>9720</v>
      </c>
    </row>
    <row r="67" customFormat="false" ht="15" hidden="false" customHeight="true" outlineLevel="0" collapsed="false">
      <c r="A67" s="25" t="s">
        <v>300</v>
      </c>
      <c r="B67" s="30" t="n">
        <f aca="false">B64*Inputs!$B$27</f>
        <v>0</v>
      </c>
      <c r="C67" s="30" t="n">
        <f aca="false">C64*Inputs!$B$27</f>
        <v>145.8</v>
      </c>
      <c r="D67" s="30" t="n">
        <f aca="false">D64*Inputs!$B$27</f>
        <v>291.6</v>
      </c>
      <c r="E67" s="30" t="n">
        <f aca="false">E64*Inputs!$B$27</f>
        <v>321.6801924</v>
      </c>
      <c r="F67" s="30" t="n">
        <f aca="false">F64*Inputs!$B$27</f>
        <v>705.806005752</v>
      </c>
      <c r="G67" s="30" t="n">
        <f aca="false">G64*Inputs!$B$27</f>
        <v>508.39259904648</v>
      </c>
      <c r="H67" s="30" t="n">
        <f aca="false">H64*Inputs!$B$27</f>
        <v>890.651288332015</v>
      </c>
      <c r="I67" s="30" t="n">
        <f aca="false">I64*Inputs!$B$27</f>
        <v>691.389428800695</v>
      </c>
      <c r="J67" s="30" t="n">
        <f aca="false">J64*Inputs!$B$27</f>
        <v>1071.81814978869</v>
      </c>
      <c r="K67" s="30" t="n">
        <f aca="false">K64*Inputs!$B$27</f>
        <v>870.744621642801</v>
      </c>
      <c r="L67" s="30" t="n">
        <f aca="false">L64*Inputs!$B$27</f>
        <v>1249.37979070237</v>
      </c>
      <c r="M67" s="30" t="n">
        <f aca="false">M64*Inputs!$B$27</f>
        <v>1046.53064614735</v>
      </c>
      <c r="N67" s="30" t="n">
        <f aca="false">N64*Inputs!$B$27</f>
        <v>1423.40795496188</v>
      </c>
      <c r="O67" s="30" t="n">
        <f aca="false">O64*Inputs!$B$27</f>
        <v>1364.61852876426</v>
      </c>
      <c r="P67" s="30" t="n">
        <f aca="false">P64*Inputs!$B$27</f>
        <v>1739.77295875261</v>
      </c>
      <c r="Q67" s="30" t="n">
        <f aca="false">Q64*Inputs!$B$27</f>
        <v>1709.35807491709</v>
      </c>
      <c r="R67" s="30" t="n">
        <f aca="false">R64*Inputs!$B$27</f>
        <v>2145.26953231992</v>
      </c>
      <c r="S67" s="30" t="n">
        <f aca="false">S64*Inputs!$B$27</f>
        <v>1999.12391322472</v>
      </c>
      <c r="T67" s="30" t="n">
        <f aca="false">T64*Inputs!$B$27</f>
        <v>2432.13771224447</v>
      </c>
      <c r="U67" s="30" t="n">
        <f aca="false">U64*Inputs!$B$27</f>
        <v>2283.12341135003</v>
      </c>
      <c r="V67" s="30" t="n">
        <f aca="false">V64*Inputs!$B$27</f>
        <v>2713.29721538853</v>
      </c>
      <c r="W67" s="30" t="n">
        <f aca="false">W64*Inputs!$B$27</f>
        <v>2561.47131946264</v>
      </c>
      <c r="X67" s="30" t="n">
        <f aca="false">X64*Inputs!$B$27</f>
        <v>2988.86164442001</v>
      </c>
      <c r="Y67" s="30" t="n">
        <f aca="false">Y64*Inputs!$B$27</f>
        <v>2834.28010420381</v>
      </c>
      <c r="Z67" s="30" t="n">
        <f aca="false">Z64*Inputs!$B$27</f>
        <v>3258.94234131378</v>
      </c>
      <c r="AA67" s="30" t="n">
        <f aca="false">AA64*Inputs!$B$27</f>
        <v>3247.45999412864</v>
      </c>
      <c r="AB67" s="30" t="n">
        <f aca="false">AB64*Inputs!$B$27</f>
        <v>3669.44843233935</v>
      </c>
      <c r="AC67" s="30" t="n">
        <f aca="false">AC64*Inputs!$B$27</f>
        <v>3571.52661209183</v>
      </c>
      <c r="AD67" s="30" t="n">
        <f aca="false">AD64*Inputs!$B$27</f>
        <v>4167.21268550552</v>
      </c>
      <c r="AE67" s="30" t="n">
        <f aca="false">AE64*Inputs!$B$27</f>
        <v>3664.83720281292</v>
      </c>
      <c r="AF67" s="30" t="n">
        <f aca="false">AF64*Inputs!$B$27</f>
        <v>4124.85361381279</v>
      </c>
      <c r="AG67" s="30" t="n">
        <f aca="false">AG64*Inputs!$B$27</f>
        <v>4044.97491277866</v>
      </c>
      <c r="AH67" s="30" t="n">
        <f aca="false">AH64*Inputs!$B$27</f>
        <v>3936.53405427888</v>
      </c>
      <c r="AI67" s="30" t="n">
        <f aca="false">AI64*Inputs!$B$27</f>
        <v>4262.20360436409</v>
      </c>
      <c r="AJ67" s="30" t="n">
        <f aca="false">AJ64*Inputs!$B$27</f>
        <v>4165.76056654845</v>
      </c>
      <c r="AK67" s="30" t="n">
        <f aca="false">AK64*Inputs!$B$27</f>
        <v>4186.72101463496</v>
      </c>
    </row>
    <row r="68" customFormat="false" ht="15" hidden="false" customHeight="true" outlineLevel="0" collapsed="false">
      <c r="A68" s="25" t="s">
        <v>301</v>
      </c>
      <c r="B68" s="30" t="n">
        <f aca="false">IF(B5&gt;Inputs!$B$28,INDEX($B67:$AK67,1,MAX(1,B5-Inputs!$B$28)),0)</f>
        <v>0</v>
      </c>
      <c r="C68" s="30" t="n">
        <f aca="false">IF(C5&gt;Inputs!$B$28,INDEX($B67:$AK67,1,MAX(1,C5-Inputs!$B$28)),0)</f>
        <v>0</v>
      </c>
      <c r="D68" s="30" t="n">
        <f aca="false">IF(D5&gt;Inputs!$B$28,INDEX($B67:$AK67,1,MAX(1,D5-Inputs!$B$28)),0)</f>
        <v>0</v>
      </c>
      <c r="E68" s="30" t="n">
        <f aca="false">IF(E5&gt;Inputs!$B$28,INDEX($B67:$AK67,1,MAX(1,E5-Inputs!$B$28)),0)</f>
        <v>0</v>
      </c>
      <c r="F68" s="30" t="n">
        <f aca="false">IF(F5&gt;Inputs!$B$28,INDEX($B67:$AK67,1,MAX(1,F5-Inputs!$B$28)),0)</f>
        <v>145.8</v>
      </c>
      <c r="G68" s="30" t="n">
        <f aca="false">IF(G5&gt;Inputs!$B$28,INDEX($B67:$AK67,1,MAX(1,G5-Inputs!$B$28)),0)</f>
        <v>291.6</v>
      </c>
      <c r="H68" s="30" t="n">
        <f aca="false">IF(H5&gt;Inputs!$B$28,INDEX($B67:$AK67,1,MAX(1,H5-Inputs!$B$28)),0)</f>
        <v>321.6801924</v>
      </c>
      <c r="I68" s="30" t="n">
        <f aca="false">IF(I5&gt;Inputs!$B$28,INDEX($B67:$AK67,1,MAX(1,I5-Inputs!$B$28)),0)</f>
        <v>705.806005752</v>
      </c>
      <c r="J68" s="30" t="n">
        <f aca="false">IF(J5&gt;Inputs!$B$28,INDEX($B67:$AK67,1,MAX(1,J5-Inputs!$B$28)),0)</f>
        <v>508.39259904648</v>
      </c>
      <c r="K68" s="30" t="n">
        <f aca="false">IF(K5&gt;Inputs!$B$28,INDEX($B67:$AK67,1,MAX(1,K5-Inputs!$B$28)),0)</f>
        <v>890.651288332015</v>
      </c>
      <c r="L68" s="30" t="n">
        <f aca="false">IF(L5&gt;Inputs!$B$28,INDEX($B67:$AK67,1,MAX(1,L5-Inputs!$B$28)),0)</f>
        <v>691.389428800695</v>
      </c>
      <c r="M68" s="30" t="n">
        <f aca="false">IF(M5&gt;Inputs!$B$28,INDEX($B67:$AK67,1,MAX(1,M5-Inputs!$B$28)),0)</f>
        <v>1071.81814978869</v>
      </c>
      <c r="N68" s="30" t="n">
        <f aca="false">IF(N5&gt;Inputs!$B$28,INDEX($B67:$AK67,1,MAX(1,N5-Inputs!$B$28)),0)</f>
        <v>870.744621642801</v>
      </c>
      <c r="O68" s="30" t="n">
        <f aca="false">IF(O5&gt;Inputs!$B$28,INDEX($B67:$AK67,1,MAX(1,O5-Inputs!$B$28)),0)</f>
        <v>1249.37979070237</v>
      </c>
      <c r="P68" s="30" t="n">
        <f aca="false">IF(P5&gt;Inputs!$B$28,INDEX($B67:$AK67,1,MAX(1,P5-Inputs!$B$28)),0)</f>
        <v>1046.53064614735</v>
      </c>
      <c r="Q68" s="30" t="n">
        <f aca="false">IF(Q5&gt;Inputs!$B$28,INDEX($B67:$AK67,1,MAX(1,Q5-Inputs!$B$28)),0)</f>
        <v>1423.40795496188</v>
      </c>
      <c r="R68" s="30" t="n">
        <f aca="false">IF(R5&gt;Inputs!$B$28,INDEX($B67:$AK67,1,MAX(1,R5-Inputs!$B$28)),0)</f>
        <v>1364.61852876426</v>
      </c>
      <c r="S68" s="30" t="n">
        <f aca="false">IF(S5&gt;Inputs!$B$28,INDEX($B67:$AK67,1,MAX(1,S5-Inputs!$B$28)),0)</f>
        <v>1739.77295875261</v>
      </c>
      <c r="T68" s="30" t="n">
        <f aca="false">IF(T5&gt;Inputs!$B$28,INDEX($B67:$AK67,1,MAX(1,T5-Inputs!$B$28)),0)</f>
        <v>1709.35807491709</v>
      </c>
      <c r="U68" s="30" t="n">
        <f aca="false">IF(U5&gt;Inputs!$B$28,INDEX($B67:$AK67,1,MAX(1,U5-Inputs!$B$28)),0)</f>
        <v>2145.26953231992</v>
      </c>
      <c r="V68" s="30" t="n">
        <f aca="false">IF(V5&gt;Inputs!$B$28,INDEX($B67:$AK67,1,MAX(1,V5-Inputs!$B$28)),0)</f>
        <v>1999.12391322472</v>
      </c>
      <c r="W68" s="30" t="n">
        <f aca="false">IF(W5&gt;Inputs!$B$28,INDEX($B67:$AK67,1,MAX(1,W5-Inputs!$B$28)),0)</f>
        <v>2432.13771224447</v>
      </c>
      <c r="X68" s="30" t="n">
        <f aca="false">IF(X5&gt;Inputs!$B$28,INDEX($B67:$AK67,1,MAX(1,X5-Inputs!$B$28)),0)</f>
        <v>2283.12341135003</v>
      </c>
      <c r="Y68" s="30" t="n">
        <f aca="false">IF(Y5&gt;Inputs!$B$28,INDEX($B67:$AK67,1,MAX(1,Y5-Inputs!$B$28)),0)</f>
        <v>2713.29721538853</v>
      </c>
      <c r="Z68" s="30" t="n">
        <f aca="false">IF(Z5&gt;Inputs!$B$28,INDEX($B67:$AK67,1,MAX(1,Z5-Inputs!$B$28)),0)</f>
        <v>2561.47131946264</v>
      </c>
      <c r="AA68" s="30" t="n">
        <f aca="false">IF(AA5&gt;Inputs!$B$28,INDEX($B67:$AK67,1,MAX(1,AA5-Inputs!$B$28)),0)</f>
        <v>2988.86164442001</v>
      </c>
      <c r="AB68" s="30" t="n">
        <f aca="false">IF(AB5&gt;Inputs!$B$28,INDEX($B67:$AK67,1,MAX(1,AB5-Inputs!$B$28)),0)</f>
        <v>2834.28010420381</v>
      </c>
      <c r="AC68" s="30" t="n">
        <f aca="false">IF(AC5&gt;Inputs!$B$28,INDEX($B67:$AK67,1,MAX(1,AC5-Inputs!$B$28)),0)</f>
        <v>3258.94234131378</v>
      </c>
      <c r="AD68" s="30" t="n">
        <f aca="false">IF(AD5&gt;Inputs!$B$28,INDEX($B67:$AK67,1,MAX(1,AD5-Inputs!$B$28)),0)</f>
        <v>3247.45999412864</v>
      </c>
      <c r="AE68" s="30" t="n">
        <f aca="false">IF(AE5&gt;Inputs!$B$28,INDEX($B67:$AK67,1,MAX(1,AE5-Inputs!$B$28)),0)</f>
        <v>3669.44843233935</v>
      </c>
      <c r="AF68" s="30" t="n">
        <f aca="false">IF(AF5&gt;Inputs!$B$28,INDEX($B67:$AK67,1,MAX(1,AF5-Inputs!$B$28)),0)</f>
        <v>3571.52661209183</v>
      </c>
      <c r="AG68" s="30" t="n">
        <f aca="false">IF(AG5&gt;Inputs!$B$28,INDEX($B67:$AK67,1,MAX(1,AG5-Inputs!$B$28)),0)</f>
        <v>4167.21268550552</v>
      </c>
      <c r="AH68" s="30" t="n">
        <f aca="false">IF(AH5&gt;Inputs!$B$28,INDEX($B67:$AK67,1,MAX(1,AH5-Inputs!$B$28)),0)</f>
        <v>3664.83720281292</v>
      </c>
      <c r="AI68" s="30" t="n">
        <f aca="false">IF(AI5&gt;Inputs!$B$28,INDEX($B67:$AK67,1,MAX(1,AI5-Inputs!$B$28)),0)</f>
        <v>4124.85361381279</v>
      </c>
      <c r="AJ68" s="30" t="n">
        <f aca="false">IF(AJ5&gt;Inputs!$B$28,INDEX($B67:$AK67,1,MAX(1,AJ5-Inputs!$B$28)),0)</f>
        <v>4044.97491277866</v>
      </c>
      <c r="AK68" s="30" t="n">
        <f aca="false">IF(AK5&gt;Inputs!$B$28,INDEX($B67:$AK67,1,MAX(1,AK5-Inputs!$B$28)),0)</f>
        <v>3936.53405427888</v>
      </c>
    </row>
    <row r="69" customFormat="false" ht="15" hidden="false" customHeight="true" outlineLevel="0" collapsed="false">
      <c r="A69" s="25" t="s">
        <v>302</v>
      </c>
      <c r="B69" s="30" t="n">
        <f aca="false">0+B67-B68</f>
        <v>0</v>
      </c>
      <c r="C69" s="30" t="n">
        <f aca="false">B69+C67-C68</f>
        <v>145.8</v>
      </c>
      <c r="D69" s="30" t="n">
        <f aca="false">C69+D67-D68</f>
        <v>437.4</v>
      </c>
      <c r="E69" s="30" t="n">
        <f aca="false">D69+E67-E68</f>
        <v>759.0801924</v>
      </c>
      <c r="F69" s="30" t="n">
        <f aca="false">E69+F67-F68</f>
        <v>1319.086198152</v>
      </c>
      <c r="G69" s="30" t="n">
        <f aca="false">F69+G67-G68</f>
        <v>1535.87879719848</v>
      </c>
      <c r="H69" s="30" t="n">
        <f aca="false">G69+H67-H68</f>
        <v>2104.8498931305</v>
      </c>
      <c r="I69" s="30" t="n">
        <f aca="false">H69+I67-I68</f>
        <v>2090.43331617919</v>
      </c>
      <c r="J69" s="30" t="n">
        <f aca="false">I69+J67-J68</f>
        <v>2653.8588669214</v>
      </c>
      <c r="K69" s="30" t="n">
        <f aca="false">J69+K67-K68</f>
        <v>2633.95220023218</v>
      </c>
      <c r="L69" s="30" t="n">
        <f aca="false">K69+L67-L68</f>
        <v>3191.94256213386</v>
      </c>
      <c r="M69" s="30" t="n">
        <f aca="false">L69+M67-M68</f>
        <v>3166.65505849252</v>
      </c>
      <c r="N69" s="30" t="n">
        <f aca="false">M69+N67-N68</f>
        <v>3719.3183918116</v>
      </c>
      <c r="O69" s="30" t="n">
        <f aca="false">N69+O67-O68</f>
        <v>3834.55712987348</v>
      </c>
      <c r="P69" s="30" t="n">
        <f aca="false">O69+P67-P68</f>
        <v>4527.79944247875</v>
      </c>
      <c r="Q69" s="30" t="n">
        <f aca="false">P69+Q67-Q68</f>
        <v>4813.74956243396</v>
      </c>
      <c r="R69" s="30" t="n">
        <f aca="false">Q69+R67-R68</f>
        <v>5594.40056598962</v>
      </c>
      <c r="S69" s="30" t="n">
        <f aca="false">R69+S67-S68</f>
        <v>5853.75152046172</v>
      </c>
      <c r="T69" s="30" t="n">
        <f aca="false">S69+T67-T68</f>
        <v>6576.53115778911</v>
      </c>
      <c r="U69" s="30" t="n">
        <f aca="false">T69+U67-U68</f>
        <v>6714.38503681922</v>
      </c>
      <c r="V69" s="30" t="n">
        <f aca="false">U69+V67-V68</f>
        <v>7428.55833898302</v>
      </c>
      <c r="W69" s="30" t="n">
        <f aca="false">V69+W67-W68</f>
        <v>7557.89194620119</v>
      </c>
      <c r="X69" s="30" t="n">
        <f aca="false">W69+X67-X68</f>
        <v>8263.63017927118</v>
      </c>
      <c r="Y69" s="30" t="n">
        <f aca="false">X69+Y67-Y68</f>
        <v>8384.61306808647</v>
      </c>
      <c r="Z69" s="30" t="n">
        <f aca="false">Y69+Z67-Z68</f>
        <v>9082.08408993761</v>
      </c>
      <c r="AA69" s="30" t="n">
        <f aca="false">Z69+AA67-AA68</f>
        <v>9340.68243964623</v>
      </c>
      <c r="AB69" s="30" t="n">
        <f aca="false">AA69+AB67-AB68</f>
        <v>10175.8507677818</v>
      </c>
      <c r="AC69" s="30" t="n">
        <f aca="false">AB69+AC67-AC68</f>
        <v>10488.4350385598</v>
      </c>
      <c r="AD69" s="30" t="n">
        <f aca="false">AC69+AD67-AD68</f>
        <v>11408.1877299367</v>
      </c>
      <c r="AE69" s="30" t="n">
        <f aca="false">AD69+AE67-AE68</f>
        <v>11403.5765004103</v>
      </c>
      <c r="AF69" s="30" t="n">
        <f aca="false">AE69+AF67-AF68</f>
        <v>11956.9035021312</v>
      </c>
      <c r="AG69" s="30" t="n">
        <f aca="false">AF69+AG67-AG68</f>
        <v>11834.6657294044</v>
      </c>
      <c r="AH69" s="30" t="n">
        <f aca="false">AG69+AH67-AH68</f>
        <v>12106.3625808703</v>
      </c>
      <c r="AI69" s="30" t="n">
        <f aca="false">AH69+AI67-AI68</f>
        <v>12243.7125714216</v>
      </c>
      <c r="AJ69" s="30" t="n">
        <f aca="false">AI69+AJ67-AJ68</f>
        <v>12364.4982251914</v>
      </c>
      <c r="AK69" s="30" t="n">
        <f aca="false">AJ69+AK67-AK68</f>
        <v>12614.6851855475</v>
      </c>
    </row>
    <row r="70" customFormat="false" ht="15" hidden="false" customHeight="true" outlineLevel="0" collapsed="false">
      <c r="A70" s="25" t="s">
        <v>303</v>
      </c>
      <c r="B70" s="30" t="n">
        <f aca="false">IF(B5=1,Inputs!$B$13,0)+B26*Inputs!$B$14</f>
        <v>15000</v>
      </c>
      <c r="C70" s="30" t="n">
        <f aca="false">IF(C5=1,Inputs!$B$13,0)+C26*Inputs!$B$14</f>
        <v>0</v>
      </c>
      <c r="D70" s="30" t="n">
        <f aca="false">IF(D5=1,Inputs!$B$13,0)+D26*Inputs!$B$14</f>
        <v>0</v>
      </c>
      <c r="E70" s="30" t="n">
        <f aca="false">IF(E5=1,Inputs!$B$13,0)+E26*Inputs!$B$14</f>
        <v>0</v>
      </c>
      <c r="F70" s="30" t="n">
        <f aca="false">IF(F5=1,Inputs!$B$13,0)+F26*Inputs!$B$14</f>
        <v>0</v>
      </c>
      <c r="G70" s="30" t="n">
        <f aca="false">IF(G5=1,Inputs!$B$13,0)+G26*Inputs!$B$14</f>
        <v>0</v>
      </c>
      <c r="H70" s="30" t="n">
        <f aca="false">IF(H5=1,Inputs!$B$13,0)+H26*Inputs!$B$14</f>
        <v>0</v>
      </c>
      <c r="I70" s="30" t="n">
        <f aca="false">IF(I5=1,Inputs!$B$13,0)+I26*Inputs!$B$14</f>
        <v>0</v>
      </c>
      <c r="J70" s="30" t="n">
        <f aca="false">IF(J5=1,Inputs!$B$13,0)+J26*Inputs!$B$14</f>
        <v>0</v>
      </c>
      <c r="K70" s="30" t="n">
        <f aca="false">IF(K5=1,Inputs!$B$13,0)+K26*Inputs!$B$14</f>
        <v>0</v>
      </c>
      <c r="L70" s="30" t="n">
        <f aca="false">IF(L5=1,Inputs!$B$13,0)+L26*Inputs!$B$14</f>
        <v>0</v>
      </c>
      <c r="M70" s="30" t="n">
        <f aca="false">IF(M5=1,Inputs!$B$13,0)+M26*Inputs!$B$14</f>
        <v>0</v>
      </c>
      <c r="N70" s="30" t="n">
        <f aca="false">IF(N5=1,Inputs!$B$13,0)+N26*Inputs!$B$14</f>
        <v>2000</v>
      </c>
      <c r="O70" s="30" t="n">
        <f aca="false">IF(O5=1,Inputs!$B$13,0)+O26*Inputs!$B$14</f>
        <v>0</v>
      </c>
      <c r="P70" s="30" t="n">
        <f aca="false">IF(P5=1,Inputs!$B$13,0)+P26*Inputs!$B$14</f>
        <v>0</v>
      </c>
      <c r="Q70" s="30" t="n">
        <f aca="false">IF(Q5=1,Inputs!$B$13,0)+Q26*Inputs!$B$14</f>
        <v>0</v>
      </c>
      <c r="R70" s="30" t="n">
        <f aca="false">IF(R5=1,Inputs!$B$13,0)+R26*Inputs!$B$14</f>
        <v>2000</v>
      </c>
      <c r="S70" s="30" t="n">
        <f aca="false">IF(S5=1,Inputs!$B$13,0)+S26*Inputs!$B$14</f>
        <v>0</v>
      </c>
      <c r="T70" s="30" t="n">
        <f aca="false">IF(T5=1,Inputs!$B$13,0)+T26*Inputs!$B$14</f>
        <v>2000</v>
      </c>
      <c r="U70" s="30" t="n">
        <f aca="false">IF(U5=1,Inputs!$B$13,0)+U26*Inputs!$B$14</f>
        <v>0</v>
      </c>
      <c r="V70" s="30" t="n">
        <f aca="false">IF(V5=1,Inputs!$B$13,0)+V26*Inputs!$B$14</f>
        <v>0</v>
      </c>
      <c r="W70" s="30" t="n">
        <f aca="false">IF(W5=1,Inputs!$B$13,0)+W26*Inputs!$B$14</f>
        <v>0</v>
      </c>
      <c r="X70" s="30" t="n">
        <f aca="false">IF(X5=1,Inputs!$B$13,0)+X26*Inputs!$B$14</f>
        <v>2000</v>
      </c>
      <c r="Y70" s="30" t="n">
        <f aca="false">IF(Y5=1,Inputs!$B$13,0)+Y26*Inputs!$B$14</f>
        <v>0</v>
      </c>
      <c r="Z70" s="30" t="n">
        <f aca="false">IF(Z5=1,Inputs!$B$13,0)+Z26*Inputs!$B$14</f>
        <v>0</v>
      </c>
      <c r="AA70" s="30" t="n">
        <f aca="false">IF(AA5=1,Inputs!$B$13,0)+AA26*Inputs!$B$14</f>
        <v>0</v>
      </c>
      <c r="AB70" s="30" t="n">
        <f aca="false">IF(AB5=1,Inputs!$B$13,0)+AB26*Inputs!$B$14</f>
        <v>0</v>
      </c>
      <c r="AC70" s="30" t="n">
        <f aca="false">IF(AC5=1,Inputs!$B$13,0)+AC26*Inputs!$B$14</f>
        <v>0</v>
      </c>
      <c r="AD70" s="30" t="n">
        <f aca="false">IF(AD5=1,Inputs!$B$13,0)+AD26*Inputs!$B$14</f>
        <v>0</v>
      </c>
      <c r="AE70" s="30" t="n">
        <f aca="false">IF(AE5=1,Inputs!$B$13,0)+AE26*Inputs!$B$14</f>
        <v>0</v>
      </c>
      <c r="AF70" s="30" t="n">
        <f aca="false">IF(AF5=1,Inputs!$B$13,0)+AF26*Inputs!$B$14</f>
        <v>0</v>
      </c>
      <c r="AG70" s="30" t="n">
        <f aca="false">IF(AG5=1,Inputs!$B$13,0)+AG26*Inputs!$B$14</f>
        <v>0</v>
      </c>
      <c r="AH70" s="30" t="n">
        <f aca="false">IF(AH5=1,Inputs!$B$13,0)+AH26*Inputs!$B$14</f>
        <v>0</v>
      </c>
      <c r="AI70" s="30" t="n">
        <f aca="false">IF(AI5=1,Inputs!$B$13,0)+AI26*Inputs!$B$14</f>
        <v>0</v>
      </c>
      <c r="AJ70" s="30" t="n">
        <f aca="false">IF(AJ5=1,Inputs!$B$13,0)+AJ26*Inputs!$B$14</f>
        <v>0</v>
      </c>
      <c r="AK70" s="30" t="n">
        <f aca="false">IF(AK5=1,Inputs!$B$13,0)+AK26*Inputs!$B$14</f>
        <v>0</v>
      </c>
    </row>
    <row r="71" customFormat="false" ht="15" hidden="false" customHeight="true" outlineLevel="0" collapsed="false">
      <c r="A71" s="25" t="s">
        <v>304</v>
      </c>
      <c r="B71" s="30" t="n">
        <f aca="false">IF(B5=1,Inputs!$B$7,0)</f>
        <v>0</v>
      </c>
      <c r="C71" s="30" t="n">
        <f aca="false">IF(C5=1,Inputs!$B$7,0)</f>
        <v>0</v>
      </c>
      <c r="D71" s="30" t="n">
        <f aca="false">IF(D5=1,Inputs!$B$7,0)</f>
        <v>0</v>
      </c>
      <c r="E71" s="30" t="n">
        <f aca="false">IF(E5=1,Inputs!$B$7,0)</f>
        <v>0</v>
      </c>
      <c r="F71" s="30" t="n">
        <f aca="false">IF(F5=1,Inputs!$B$7,0)</f>
        <v>0</v>
      </c>
      <c r="G71" s="30" t="n">
        <f aca="false">IF(G5=1,Inputs!$B$7,0)</f>
        <v>0</v>
      </c>
      <c r="H71" s="30" t="n">
        <f aca="false">IF(H5=1,Inputs!$B$7,0)</f>
        <v>0</v>
      </c>
      <c r="I71" s="30" t="n">
        <f aca="false">IF(I5=1,Inputs!$B$7,0)</f>
        <v>0</v>
      </c>
      <c r="J71" s="30" t="n">
        <f aca="false">IF(J5=1,Inputs!$B$7,0)</f>
        <v>0</v>
      </c>
      <c r="K71" s="30" t="n">
        <f aca="false">IF(K5=1,Inputs!$B$7,0)</f>
        <v>0</v>
      </c>
      <c r="L71" s="30" t="n">
        <f aca="false">IF(L5=1,Inputs!$B$7,0)</f>
        <v>0</v>
      </c>
      <c r="M71" s="30" t="n">
        <f aca="false">IF(M5=1,Inputs!$B$7,0)</f>
        <v>0</v>
      </c>
      <c r="N71" s="30" t="n">
        <f aca="false">IF(N5=1,Inputs!$B$7,0)</f>
        <v>0</v>
      </c>
      <c r="O71" s="30" t="n">
        <f aca="false">IF(O5=1,Inputs!$B$7,0)</f>
        <v>0</v>
      </c>
      <c r="P71" s="30" t="n">
        <f aca="false">IF(P5=1,Inputs!$B$7,0)</f>
        <v>0</v>
      </c>
      <c r="Q71" s="30" t="n">
        <f aca="false">IF(Q5=1,Inputs!$B$7,0)</f>
        <v>0</v>
      </c>
      <c r="R71" s="30" t="n">
        <f aca="false">IF(R5=1,Inputs!$B$7,0)</f>
        <v>0</v>
      </c>
      <c r="S71" s="30" t="n">
        <f aca="false">IF(S5=1,Inputs!$B$7,0)</f>
        <v>0</v>
      </c>
      <c r="T71" s="30" t="n">
        <f aca="false">IF(T5=1,Inputs!$B$7,0)</f>
        <v>0</v>
      </c>
      <c r="U71" s="30" t="n">
        <f aca="false">IF(U5=1,Inputs!$B$7,0)</f>
        <v>0</v>
      </c>
      <c r="V71" s="30" t="n">
        <f aca="false">IF(V5=1,Inputs!$B$7,0)</f>
        <v>0</v>
      </c>
      <c r="W71" s="30" t="n">
        <f aca="false">IF(W5=1,Inputs!$B$7,0)</f>
        <v>0</v>
      </c>
      <c r="X71" s="30" t="n">
        <f aca="false">IF(X5=1,Inputs!$B$7,0)</f>
        <v>0</v>
      </c>
      <c r="Y71" s="30" t="n">
        <f aca="false">IF(Y5=1,Inputs!$B$7,0)</f>
        <v>0</v>
      </c>
      <c r="Z71" s="30" t="n">
        <f aca="false">IF(Z5=1,Inputs!$B$7,0)</f>
        <v>0</v>
      </c>
      <c r="AA71" s="30" t="n">
        <f aca="false">IF(AA5=1,Inputs!$B$7,0)</f>
        <v>0</v>
      </c>
      <c r="AB71" s="30" t="n">
        <f aca="false">IF(AB5=1,Inputs!$B$7,0)</f>
        <v>0</v>
      </c>
      <c r="AC71" s="30" t="n">
        <f aca="false">IF(AC5=1,Inputs!$B$7,0)</f>
        <v>0</v>
      </c>
      <c r="AD71" s="30" t="n">
        <f aca="false">IF(AD5=1,Inputs!$B$7,0)</f>
        <v>0</v>
      </c>
      <c r="AE71" s="30" t="n">
        <f aca="false">IF(AE5=1,Inputs!$B$7,0)</f>
        <v>0</v>
      </c>
      <c r="AF71" s="30" t="n">
        <f aca="false">IF(AF5=1,Inputs!$B$7,0)</f>
        <v>0</v>
      </c>
      <c r="AG71" s="30" t="n">
        <f aca="false">IF(AG5=1,Inputs!$B$7,0)</f>
        <v>0</v>
      </c>
      <c r="AH71" s="30" t="n">
        <f aca="false">IF(AH5=1,Inputs!$B$7,0)</f>
        <v>0</v>
      </c>
      <c r="AI71" s="30" t="n">
        <f aca="false">IF(AI5=1,Inputs!$B$7,0)</f>
        <v>0</v>
      </c>
      <c r="AJ71" s="30" t="n">
        <f aca="false">IF(AJ5=1,Inputs!$B$7,0)</f>
        <v>0</v>
      </c>
      <c r="AK71" s="30" t="n">
        <f aca="false">IF(AK5=1,Inputs!$B$7,0)</f>
        <v>0</v>
      </c>
    </row>
    <row r="72" customFormat="false" ht="15" hidden="false" customHeight="true" outlineLevel="0" collapsed="false">
      <c r="A72" s="23" t="s">
        <v>305</v>
      </c>
      <c r="B72" s="31" t="n">
        <f aca="false">B64-B60-B59-B70-B71-B67+B68</f>
        <v>-74000</v>
      </c>
      <c r="C72" s="31" t="n">
        <f aca="false">C64-C60-C59-C70-C71-C67+C68</f>
        <v>-54334.4</v>
      </c>
      <c r="D72" s="31" t="n">
        <f aca="false">D64-D60-D59-D70-D71-D67+D68</f>
        <v>-49858.8</v>
      </c>
      <c r="E72" s="31" t="n">
        <f aca="false">E64-E60-E59-E70-E71-E67+E68</f>
        <v>-49462.4338432</v>
      </c>
      <c r="F72" s="31" t="n">
        <f aca="false">F64-F60-F59-F70-F71-F67+F68</f>
        <v>-37583.245815936</v>
      </c>
      <c r="G72" s="31" t="n">
        <f aca="false">G64-G60-G59-G70-G71-G67+G68</f>
        <v>-44309.6264505126</v>
      </c>
      <c r="H72" s="31" t="n">
        <f aca="false">H64-H60-H59-H70-H71-H67+H68</f>
        <v>-32594.7703047755</v>
      </c>
      <c r="I72" s="31" t="n">
        <f aca="false">I64-I60-I59-I70-I71-I67+I68</f>
        <v>-39130.9510791878</v>
      </c>
      <c r="J72" s="31" t="n">
        <f aca="false">J64-J60-J59-J70-J71-J67+J68</f>
        <v>-27691.2332262119</v>
      </c>
      <c r="K72" s="31" t="n">
        <f aca="false">K64-K60-K59-K70-K71-K67+K68</f>
        <v>-34276.4493714098</v>
      </c>
      <c r="L72" s="31" t="n">
        <f aca="false">L64-L60-L59-L70-L71-L67+L68</f>
        <v>-22885.2765355117</v>
      </c>
      <c r="M72" s="31" t="n">
        <f aca="false">M64-M60-M59-M70-M71-M67+M68</f>
        <v>-29518.5522476166</v>
      </c>
      <c r="N72" s="31" t="n">
        <f aca="false">N64-N60-N59-N70-N71-N67+N68</f>
        <v>-28174.9583829564</v>
      </c>
      <c r="O72" s="31" t="n">
        <f aca="false">O64-O60-O59-O70-O71-O67+O68</f>
        <v>-28189.7372765868</v>
      </c>
      <c r="P72" s="31" t="n">
        <f aca="false">P64-P60-P59-P70-P71-P67+P68</f>
        <v>-17082.7755616369</v>
      </c>
      <c r="Q72" s="31" t="n">
        <f aca="false">Q64-Q60-Q59-Q70-Q71-Q67+Q68</f>
        <v>-18557.3541266806</v>
      </c>
      <c r="R72" s="31" t="n">
        <f aca="false">R64-R60-R59-R70-R71-R67+R68</f>
        <v>-15534.4747111978</v>
      </c>
      <c r="S72" s="31" t="n">
        <f aca="false">S64-S60-S59-S70-S71-S67+S68</f>
        <v>-18696.7029095138</v>
      </c>
      <c r="T72" s="31" t="n">
        <f aca="false">T64-T60-T59-T70-T71-T67+T68</f>
        <v>-15720.8918138027</v>
      </c>
      <c r="U72" s="31" t="n">
        <f aca="false">U64-U60-U59-U70-U71-U67+U68</f>
        <v>-18897.0514182166</v>
      </c>
      <c r="V72" s="31" t="n">
        <f aca="false">V64-V60-V59-V70-V71-V67+V68</f>
        <v>-6110.91260694246</v>
      </c>
      <c r="W72" s="31" t="n">
        <f aca="false">W64-W60-W59-W70-W71-W67+W68</f>
        <v>-12116.2984456848</v>
      </c>
      <c r="X72" s="31" t="n">
        <f aca="false">X64-X60-X59-X70-X71-X67+X68</f>
        <v>-8652.37198629879</v>
      </c>
      <c r="Y72" s="31" t="n">
        <f aca="false">Y64-Y60-Y59-Y70-Y71-Y67+Y68</f>
        <v>-12553.510289861</v>
      </c>
      <c r="Z72" s="31" t="n">
        <f aca="false">Z64-Z60-Z59-Z70-Z71-Z67+Z68</f>
        <v>657.743675994057</v>
      </c>
      <c r="AA72" s="31" t="n">
        <f aca="false">AA64-AA60-AA59-AA70-AA71-AA67+AA68</f>
        <v>-2423.67161833818</v>
      </c>
      <c r="AB72" s="31" t="n">
        <f aca="false">AB64-AB60-AB59-AB70-AB71-AB67+AB68</f>
        <v>9830.71411415098</v>
      </c>
      <c r="AC72" s="31" t="n">
        <f aca="false">AC64-AC60-AC59-AC70-AC71-AC67+AC68</f>
        <v>1283.63215414054</v>
      </c>
      <c r="AD72" s="31" t="n">
        <f aca="false">AD64-AD60-AD59-AD70-AD71-AD67+AD68</f>
        <v>23714.2571842087</v>
      </c>
      <c r="AE72" s="31" t="n">
        <f aca="false">AE64-AE60-AE59-AE70-AE71-AE67+AE68</f>
        <v>2121.08012549745</v>
      </c>
      <c r="AF72" s="31" t="n">
        <f aca="false">AF64-AF60-AF59-AF70-AF71-AF67+AF68</f>
        <v>17823.7718179333</v>
      </c>
      <c r="AG72" s="31" t="n">
        <f aca="false">AG64-AG60-AG59-AG70-AG71-AG67+AG68</f>
        <v>14855.9185603086</v>
      </c>
      <c r="AH72" s="31" t="n">
        <f aca="false">AH64-AH60-AH59-AH70-AH71-AH67+AH68</f>
        <v>7477.94217128296</v>
      </c>
      <c r="AI72" s="31" t="n">
        <f aca="false">AI64-AI60-AI59-AI70-AI71-AI67+AI68</f>
        <v>19871.9969550131</v>
      </c>
      <c r="AJ72" s="31" t="n">
        <f aca="false">AJ64-AJ60-AJ59-AJ70-AJ71-AJ67+AJ68</f>
        <v>16136.422565782</v>
      </c>
      <c r="AK72" s="31" t="n">
        <f aca="false">AK64-AK60-AK59-AK70-AK71-AK67+AK68</f>
        <v>16144.5960073622</v>
      </c>
    </row>
    <row r="73" customFormat="false" ht="15" hidden="false" customHeight="true" outlineLevel="0" collapsed="false">
      <c r="A73" s="25" t="s">
        <v>306</v>
      </c>
      <c r="B73" s="30" t="n">
        <f aca="false">0+B72</f>
        <v>-74000</v>
      </c>
      <c r="C73" s="30" t="n">
        <f aca="false">B73+C72</f>
        <v>-128334.4</v>
      </c>
      <c r="D73" s="30" t="n">
        <f aca="false">C73+D72</f>
        <v>-178193.2</v>
      </c>
      <c r="E73" s="30" t="n">
        <f aca="false">D73+E72</f>
        <v>-227655.6338432</v>
      </c>
      <c r="F73" s="30" t="n">
        <f aca="false">E73+F72</f>
        <v>-265238.879659136</v>
      </c>
      <c r="G73" s="30" t="n">
        <f aca="false">F73+G72</f>
        <v>-309548.506109649</v>
      </c>
      <c r="H73" s="30" t="n">
        <f aca="false">G73+H72</f>
        <v>-342143.276414424</v>
      </c>
      <c r="I73" s="30" t="n">
        <f aca="false">H73+I72</f>
        <v>-381274.227493612</v>
      </c>
      <c r="J73" s="30" t="n">
        <f aca="false">I73+J72</f>
        <v>-408965.460719824</v>
      </c>
      <c r="K73" s="30" t="n">
        <f aca="false">J73+K72</f>
        <v>-443241.910091234</v>
      </c>
      <c r="L73" s="30" t="n">
        <f aca="false">K73+L72</f>
        <v>-466127.186626745</v>
      </c>
      <c r="M73" s="30" t="n">
        <f aca="false">L73+M72</f>
        <v>-495645.738874362</v>
      </c>
      <c r="N73" s="30" t="n">
        <f aca="false">M73+N72</f>
        <v>-523820.697257318</v>
      </c>
      <c r="O73" s="30" t="n">
        <f aca="false">N73+O72</f>
        <v>-552010.434533905</v>
      </c>
      <c r="P73" s="30" t="n">
        <f aca="false">O73+P72</f>
        <v>-569093.210095542</v>
      </c>
      <c r="Q73" s="30" t="n">
        <f aca="false">P73+Q72</f>
        <v>-587650.564222222</v>
      </c>
      <c r="R73" s="30" t="n">
        <f aca="false">Q73+R72</f>
        <v>-603185.03893342</v>
      </c>
      <c r="S73" s="30" t="n">
        <f aca="false">R73+S72</f>
        <v>-621881.741842934</v>
      </c>
      <c r="T73" s="30" t="n">
        <f aca="false">S73+T72</f>
        <v>-637602.633656737</v>
      </c>
      <c r="U73" s="30" t="n">
        <f aca="false">T73+U72</f>
        <v>-656499.685074953</v>
      </c>
      <c r="V73" s="30" t="n">
        <f aca="false">U73+V72</f>
        <v>-662610.597681896</v>
      </c>
      <c r="W73" s="30" t="n">
        <f aca="false">V73+W72</f>
        <v>-674726.896127581</v>
      </c>
      <c r="X73" s="30" t="n">
        <f aca="false">W73+X72</f>
        <v>-683379.26811388</v>
      </c>
      <c r="Y73" s="30" t="n">
        <f aca="false">X73+Y72</f>
        <v>-695932.778403741</v>
      </c>
      <c r="Z73" s="30" t="n">
        <f aca="false">Y73+Z72</f>
        <v>-695275.034727746</v>
      </c>
      <c r="AA73" s="30" t="n">
        <f aca="false">Z73+AA72</f>
        <v>-697698.706346085</v>
      </c>
      <c r="AB73" s="30" t="n">
        <f aca="false">AA73+AB72</f>
        <v>-687867.992231934</v>
      </c>
      <c r="AC73" s="30" t="n">
        <f aca="false">AB73+AC72</f>
        <v>-686584.360077793</v>
      </c>
      <c r="AD73" s="30" t="n">
        <f aca="false">AC73+AD72</f>
        <v>-662870.102893584</v>
      </c>
      <c r="AE73" s="30" t="n">
        <f aca="false">AD73+AE72</f>
        <v>-660749.022768087</v>
      </c>
      <c r="AF73" s="30" t="n">
        <f aca="false">AE73+AF72</f>
        <v>-642925.250950154</v>
      </c>
      <c r="AG73" s="30" t="n">
        <f aca="false">AF73+AG72</f>
        <v>-628069.332389845</v>
      </c>
      <c r="AH73" s="30" t="n">
        <f aca="false">AG73+AH72</f>
        <v>-620591.390218562</v>
      </c>
      <c r="AI73" s="30" t="n">
        <f aca="false">AH73+AI72</f>
        <v>-600719.393263549</v>
      </c>
      <c r="AJ73" s="30" t="n">
        <f aca="false">AI73+AJ72</f>
        <v>-584582.970697767</v>
      </c>
      <c r="AK73" s="30" t="n">
        <f aca="false">AJ73+AK72</f>
        <v>-568438.374690405</v>
      </c>
    </row>
    <row r="74" customFormat="false" ht="15" hidden="false" customHeight="true" outlineLevel="0" collapsed="false">
      <c r="A74" s="23" t="s">
        <v>307</v>
      </c>
      <c r="B74" s="31" t="n">
        <f aca="false">Inputs!$B$6+B73</f>
        <v>-74000</v>
      </c>
      <c r="C74" s="31" t="n">
        <f aca="false">Inputs!$B$6+C73</f>
        <v>-128334.4</v>
      </c>
      <c r="D74" s="31" t="n">
        <f aca="false">Inputs!$B$6+D73</f>
        <v>-178193.2</v>
      </c>
      <c r="E74" s="31" t="n">
        <f aca="false">Inputs!$B$6+E73</f>
        <v>-227655.6338432</v>
      </c>
      <c r="F74" s="31" t="n">
        <f aca="false">Inputs!$B$6+F73</f>
        <v>-265238.879659136</v>
      </c>
      <c r="G74" s="31" t="n">
        <f aca="false">Inputs!$B$6+G73</f>
        <v>-309548.506109649</v>
      </c>
      <c r="H74" s="31" t="n">
        <f aca="false">Inputs!$B$6+H73</f>
        <v>-342143.276414424</v>
      </c>
      <c r="I74" s="31" t="n">
        <f aca="false">Inputs!$B$6+I73</f>
        <v>-381274.227493612</v>
      </c>
      <c r="J74" s="31" t="n">
        <f aca="false">Inputs!$B$6+J73</f>
        <v>-408965.460719824</v>
      </c>
      <c r="K74" s="31" t="n">
        <f aca="false">Inputs!$B$6+K73</f>
        <v>-443241.910091234</v>
      </c>
      <c r="L74" s="31" t="n">
        <f aca="false">Inputs!$B$6+L73</f>
        <v>-466127.186626745</v>
      </c>
      <c r="M74" s="31" t="n">
        <f aca="false">Inputs!$B$6+M73</f>
        <v>-495645.738874362</v>
      </c>
      <c r="N74" s="31" t="n">
        <f aca="false">Inputs!$B$6+N73</f>
        <v>-523820.697257318</v>
      </c>
      <c r="O74" s="31" t="n">
        <f aca="false">Inputs!$B$6+O73</f>
        <v>-552010.434533905</v>
      </c>
      <c r="P74" s="31" t="n">
        <f aca="false">Inputs!$B$6+P73</f>
        <v>-569093.210095542</v>
      </c>
      <c r="Q74" s="31" t="n">
        <f aca="false">Inputs!$B$6+Q73</f>
        <v>-587650.564222222</v>
      </c>
      <c r="R74" s="31" t="n">
        <f aca="false">Inputs!$B$6+R73</f>
        <v>-603185.03893342</v>
      </c>
      <c r="S74" s="31" t="n">
        <f aca="false">Inputs!$B$6+S73</f>
        <v>-621881.741842934</v>
      </c>
      <c r="T74" s="31" t="n">
        <f aca="false">Inputs!$B$6+T73</f>
        <v>-637602.633656737</v>
      </c>
      <c r="U74" s="31" t="n">
        <f aca="false">Inputs!$B$6+U73</f>
        <v>-656499.685074953</v>
      </c>
      <c r="V74" s="31" t="n">
        <f aca="false">Inputs!$B$6+V73</f>
        <v>-662610.597681896</v>
      </c>
      <c r="W74" s="31" t="n">
        <f aca="false">Inputs!$B$6+W73</f>
        <v>-674726.896127581</v>
      </c>
      <c r="X74" s="31" t="n">
        <f aca="false">Inputs!$B$6+X73</f>
        <v>-683379.26811388</v>
      </c>
      <c r="Y74" s="31" t="n">
        <f aca="false">Inputs!$B$6+Y73</f>
        <v>-695932.778403741</v>
      </c>
      <c r="Z74" s="31" t="n">
        <f aca="false">Inputs!$B$6+Z73</f>
        <v>-695275.034727746</v>
      </c>
      <c r="AA74" s="31" t="n">
        <f aca="false">Inputs!$B$6+AA73</f>
        <v>-697698.706346085</v>
      </c>
      <c r="AB74" s="31" t="n">
        <f aca="false">Inputs!$B$6+AB73</f>
        <v>-687867.992231934</v>
      </c>
      <c r="AC74" s="31" t="n">
        <f aca="false">Inputs!$B$6+AC73</f>
        <v>-686584.360077793</v>
      </c>
      <c r="AD74" s="31" t="n">
        <f aca="false">Inputs!$B$6+AD73</f>
        <v>-662870.102893584</v>
      </c>
      <c r="AE74" s="31" t="n">
        <f aca="false">Inputs!$B$6+AE73</f>
        <v>-660749.022768087</v>
      </c>
      <c r="AF74" s="31" t="n">
        <f aca="false">Inputs!$B$6+AF73</f>
        <v>-642925.250950154</v>
      </c>
      <c r="AG74" s="31" t="n">
        <f aca="false">Inputs!$B$6+AG73</f>
        <v>-628069.332389845</v>
      </c>
      <c r="AH74" s="31" t="n">
        <f aca="false">Inputs!$B$6+AH73</f>
        <v>-620591.390218562</v>
      </c>
      <c r="AI74" s="31" t="n">
        <f aca="false">Inputs!$B$6+AI73</f>
        <v>-600719.393263549</v>
      </c>
      <c r="AJ74" s="31" t="n">
        <f aca="false">Inputs!$B$6+AJ73</f>
        <v>-584582.970697767</v>
      </c>
      <c r="AK74" s="31" t="n">
        <f aca="false">Inputs!$B$6+AK73</f>
        <v>-568438.374690405</v>
      </c>
    </row>
    <row r="75" customFormat="false" ht="15" hidden="false" customHeight="true" outlineLevel="0" collapsed="false">
      <c r="A75" s="25" t="s">
        <v>308</v>
      </c>
      <c r="B75" s="30" t="n">
        <f aca="false">IF(B5=1,Funding!$B$16,0)</f>
        <v>1400000</v>
      </c>
      <c r="C75" s="30" t="n">
        <f aca="false">IF(C5=1,Funding!$B$16,0)</f>
        <v>0</v>
      </c>
      <c r="D75" s="30" t="n">
        <f aca="false">IF(D5=1,Funding!$B$16,0)</f>
        <v>0</v>
      </c>
      <c r="E75" s="30" t="n">
        <f aca="false">IF(E5=1,Funding!$B$16,0)</f>
        <v>0</v>
      </c>
      <c r="F75" s="30" t="n">
        <f aca="false">IF(F5=1,Funding!$B$16,0)</f>
        <v>0</v>
      </c>
      <c r="G75" s="30" t="n">
        <f aca="false">IF(G5=1,Funding!$B$16,0)</f>
        <v>0</v>
      </c>
      <c r="H75" s="30" t="n">
        <f aca="false">IF(H5=1,Funding!$B$16,0)</f>
        <v>0</v>
      </c>
      <c r="I75" s="30" t="n">
        <f aca="false">IF(I5=1,Funding!$B$16,0)</f>
        <v>0</v>
      </c>
      <c r="J75" s="30" t="n">
        <f aca="false">IF(J5=1,Funding!$B$16,0)</f>
        <v>0</v>
      </c>
      <c r="K75" s="30" t="n">
        <f aca="false">IF(K5=1,Funding!$B$16,0)</f>
        <v>0</v>
      </c>
      <c r="L75" s="30" t="n">
        <f aca="false">IF(L5=1,Funding!$B$16,0)</f>
        <v>0</v>
      </c>
      <c r="M75" s="30" t="n">
        <f aca="false">IF(M5=1,Funding!$B$16,0)</f>
        <v>0</v>
      </c>
      <c r="N75" s="30" t="n">
        <f aca="false">IF(N5=1,Funding!$B$16,0)</f>
        <v>0</v>
      </c>
      <c r="O75" s="30" t="n">
        <f aca="false">IF(O5=1,Funding!$B$16,0)</f>
        <v>0</v>
      </c>
      <c r="P75" s="30" t="n">
        <f aca="false">IF(P5=1,Funding!$B$16,0)</f>
        <v>0</v>
      </c>
      <c r="Q75" s="30" t="n">
        <f aca="false">IF(Q5=1,Funding!$B$16,0)</f>
        <v>0</v>
      </c>
      <c r="R75" s="30" t="n">
        <f aca="false">IF(R5=1,Funding!$B$16,0)</f>
        <v>0</v>
      </c>
      <c r="S75" s="30" t="n">
        <f aca="false">IF(S5=1,Funding!$B$16,0)</f>
        <v>0</v>
      </c>
      <c r="T75" s="30" t="n">
        <f aca="false">IF(T5=1,Funding!$B$16,0)</f>
        <v>0</v>
      </c>
      <c r="U75" s="30" t="n">
        <f aca="false">IF(U5=1,Funding!$B$16,0)</f>
        <v>0</v>
      </c>
      <c r="V75" s="30" t="n">
        <f aca="false">IF(V5=1,Funding!$B$16,0)</f>
        <v>0</v>
      </c>
      <c r="W75" s="30" t="n">
        <f aca="false">IF(W5=1,Funding!$B$16,0)</f>
        <v>0</v>
      </c>
      <c r="X75" s="30" t="n">
        <f aca="false">IF(X5=1,Funding!$B$16,0)</f>
        <v>0</v>
      </c>
      <c r="Y75" s="30" t="n">
        <f aca="false">IF(Y5=1,Funding!$B$16,0)</f>
        <v>0</v>
      </c>
      <c r="Z75" s="30" t="n">
        <f aca="false">IF(Z5=1,Funding!$B$16,0)</f>
        <v>0</v>
      </c>
      <c r="AA75" s="30" t="n">
        <f aca="false">IF(AA5=1,Funding!$B$16,0)</f>
        <v>0</v>
      </c>
      <c r="AB75" s="30" t="n">
        <f aca="false">IF(AB5=1,Funding!$B$16,0)</f>
        <v>0</v>
      </c>
      <c r="AC75" s="30" t="n">
        <f aca="false">IF(AC5=1,Funding!$B$16,0)</f>
        <v>0</v>
      </c>
      <c r="AD75" s="30" t="n">
        <f aca="false">IF(AD5=1,Funding!$B$16,0)</f>
        <v>0</v>
      </c>
      <c r="AE75" s="30" t="n">
        <f aca="false">IF(AE5=1,Funding!$B$16,0)</f>
        <v>0</v>
      </c>
      <c r="AF75" s="30" t="n">
        <f aca="false">IF(AF5=1,Funding!$B$16,0)</f>
        <v>0</v>
      </c>
      <c r="AG75" s="30" t="n">
        <f aca="false">IF(AG5=1,Funding!$B$16,0)</f>
        <v>0</v>
      </c>
      <c r="AH75" s="30" t="n">
        <f aca="false">IF(AH5=1,Funding!$B$16,0)</f>
        <v>0</v>
      </c>
      <c r="AI75" s="30" t="n">
        <f aca="false">IF(AI5=1,Funding!$B$16,0)</f>
        <v>0</v>
      </c>
      <c r="AJ75" s="30" t="n">
        <f aca="false">IF(AJ5=1,Funding!$B$16,0)</f>
        <v>0</v>
      </c>
      <c r="AK75" s="30" t="n">
        <f aca="false">IF(AK5=1,Funding!$B$16,0)</f>
        <v>0</v>
      </c>
    </row>
    <row r="76" customFormat="false" ht="15" hidden="false" customHeight="true" outlineLevel="0" collapsed="false">
      <c r="A76" s="25" t="s">
        <v>309</v>
      </c>
      <c r="B76" s="30" t="n">
        <f aca="false">IF(B5=1,Inputs!$B$12,0)</f>
        <v>25000</v>
      </c>
      <c r="C76" s="30" t="n">
        <f aca="false">IF(C5=1,Inputs!$B$12,0)</f>
        <v>0</v>
      </c>
      <c r="D76" s="30" t="n">
        <f aca="false">IF(D5=1,Inputs!$B$12,0)</f>
        <v>0</v>
      </c>
      <c r="E76" s="30" t="n">
        <f aca="false">IF(E5=1,Inputs!$B$12,0)</f>
        <v>0</v>
      </c>
      <c r="F76" s="30" t="n">
        <f aca="false">IF(F5=1,Inputs!$B$12,0)</f>
        <v>0</v>
      </c>
      <c r="G76" s="30" t="n">
        <f aca="false">IF(G5=1,Inputs!$B$12,0)</f>
        <v>0</v>
      </c>
      <c r="H76" s="30" t="n">
        <f aca="false">IF(H5=1,Inputs!$B$12,0)</f>
        <v>0</v>
      </c>
      <c r="I76" s="30" t="n">
        <f aca="false">IF(I5=1,Inputs!$B$12,0)</f>
        <v>0</v>
      </c>
      <c r="J76" s="30" t="n">
        <f aca="false">IF(J5=1,Inputs!$B$12,0)</f>
        <v>0</v>
      </c>
      <c r="K76" s="30" t="n">
        <f aca="false">IF(K5=1,Inputs!$B$12,0)</f>
        <v>0</v>
      </c>
      <c r="L76" s="30" t="n">
        <f aca="false">IF(L5=1,Inputs!$B$12,0)</f>
        <v>0</v>
      </c>
      <c r="M76" s="30" t="n">
        <f aca="false">IF(M5=1,Inputs!$B$12,0)</f>
        <v>0</v>
      </c>
      <c r="N76" s="30" t="n">
        <f aca="false">IF(N5=1,Inputs!$B$12,0)</f>
        <v>0</v>
      </c>
      <c r="O76" s="30" t="n">
        <f aca="false">IF(O5=1,Inputs!$B$12,0)</f>
        <v>0</v>
      </c>
      <c r="P76" s="30" t="n">
        <f aca="false">IF(P5=1,Inputs!$B$12,0)</f>
        <v>0</v>
      </c>
      <c r="Q76" s="30" t="n">
        <f aca="false">IF(Q5=1,Inputs!$B$12,0)</f>
        <v>0</v>
      </c>
      <c r="R76" s="30" t="n">
        <f aca="false">IF(R5=1,Inputs!$B$12,0)</f>
        <v>0</v>
      </c>
      <c r="S76" s="30" t="n">
        <f aca="false">IF(S5=1,Inputs!$B$12,0)</f>
        <v>0</v>
      </c>
      <c r="T76" s="30" t="n">
        <f aca="false">IF(T5=1,Inputs!$B$12,0)</f>
        <v>0</v>
      </c>
      <c r="U76" s="30" t="n">
        <f aca="false">IF(U5=1,Inputs!$B$12,0)</f>
        <v>0</v>
      </c>
      <c r="V76" s="30" t="n">
        <f aca="false">IF(V5=1,Inputs!$B$12,0)</f>
        <v>0</v>
      </c>
      <c r="W76" s="30" t="n">
        <f aca="false">IF(W5=1,Inputs!$B$12,0)</f>
        <v>0</v>
      </c>
      <c r="X76" s="30" t="n">
        <f aca="false">IF(X5=1,Inputs!$B$12,0)</f>
        <v>0</v>
      </c>
      <c r="Y76" s="30" t="n">
        <f aca="false">IF(Y5=1,Inputs!$B$12,0)</f>
        <v>0</v>
      </c>
      <c r="Z76" s="30" t="n">
        <f aca="false">IF(Z5=1,Inputs!$B$12,0)</f>
        <v>0</v>
      </c>
      <c r="AA76" s="30" t="n">
        <f aca="false">IF(AA5=1,Inputs!$B$12,0)</f>
        <v>0</v>
      </c>
      <c r="AB76" s="30" t="n">
        <f aca="false">IF(AB5=1,Inputs!$B$12,0)</f>
        <v>0</v>
      </c>
      <c r="AC76" s="30" t="n">
        <f aca="false">IF(AC5=1,Inputs!$B$12,0)</f>
        <v>0</v>
      </c>
      <c r="AD76" s="30" t="n">
        <f aca="false">IF(AD5=1,Inputs!$B$12,0)</f>
        <v>0</v>
      </c>
      <c r="AE76" s="30" t="n">
        <f aca="false">IF(AE5=1,Inputs!$B$12,0)</f>
        <v>0</v>
      </c>
      <c r="AF76" s="30" t="n">
        <f aca="false">IF(AF5=1,Inputs!$B$12,0)</f>
        <v>0</v>
      </c>
      <c r="AG76" s="30" t="n">
        <f aca="false">IF(AG5=1,Inputs!$B$12,0)</f>
        <v>0</v>
      </c>
      <c r="AH76" s="30" t="n">
        <f aca="false">IF(AH5=1,Inputs!$B$12,0)</f>
        <v>0</v>
      </c>
      <c r="AI76" s="30" t="n">
        <f aca="false">IF(AI5=1,Inputs!$B$12,0)</f>
        <v>0</v>
      </c>
      <c r="AJ76" s="30" t="n">
        <f aca="false">IF(AJ5=1,Inputs!$B$12,0)</f>
        <v>0</v>
      </c>
      <c r="AK76" s="30" t="n">
        <f aca="false">IF(AK5=1,Inputs!$B$12,0)</f>
        <v>0</v>
      </c>
    </row>
    <row r="77" customFormat="false" ht="15" hidden="false" customHeight="true" outlineLevel="0" collapsed="false">
      <c r="A77" s="23" t="s">
        <v>310</v>
      </c>
      <c r="B77" s="31" t="n">
        <f aca="false">B74+SUM($B75:B75)-SUM($B76:B76)</f>
        <v>1301000</v>
      </c>
      <c r="C77" s="31" t="n">
        <f aca="false">C74+SUM($B75:C75)-SUM($B76:C76)</f>
        <v>1246665.6</v>
      </c>
      <c r="D77" s="31" t="n">
        <f aca="false">D74+SUM($B75:D75)-SUM($B76:D76)</f>
        <v>1196806.8</v>
      </c>
      <c r="E77" s="31" t="n">
        <f aca="false">E74+SUM($B75:E75)-SUM($B76:E76)</f>
        <v>1147344.3661568</v>
      </c>
      <c r="F77" s="31" t="n">
        <f aca="false">F74+SUM($B75:F75)-SUM($B76:F76)</f>
        <v>1109761.12034086</v>
      </c>
      <c r="G77" s="31" t="n">
        <f aca="false">G74+SUM($B75:G75)-SUM($B76:G76)</f>
        <v>1065451.49389035</v>
      </c>
      <c r="H77" s="31" t="n">
        <f aca="false">H74+SUM($B75:H75)-SUM($B76:H76)</f>
        <v>1032856.72358558</v>
      </c>
      <c r="I77" s="31" t="n">
        <f aca="false">I74+SUM($B75:I75)-SUM($B76:I76)</f>
        <v>993725.772506388</v>
      </c>
      <c r="J77" s="31" t="n">
        <f aca="false">J74+SUM($B75:J75)-SUM($B76:J76)</f>
        <v>966034.539280176</v>
      </c>
      <c r="K77" s="31" t="n">
        <f aca="false">K74+SUM($B75:K75)-SUM($B76:K76)</f>
        <v>931758.089908767</v>
      </c>
      <c r="L77" s="31" t="n">
        <f aca="false">L74+SUM($B75:L75)-SUM($B76:L76)</f>
        <v>908872.813373255</v>
      </c>
      <c r="M77" s="31" t="n">
        <f aca="false">M74+SUM($B75:M75)-SUM($B76:M76)</f>
        <v>879354.261125638</v>
      </c>
      <c r="N77" s="31" t="n">
        <f aca="false">N74+SUM($B75:N75)-SUM($B76:N76)</f>
        <v>851179.302742682</v>
      </c>
      <c r="O77" s="31" t="n">
        <f aca="false">O74+SUM($B75:O75)-SUM($B76:O76)</f>
        <v>822989.565466095</v>
      </c>
      <c r="P77" s="31" t="n">
        <f aca="false">P74+SUM($B75:P75)-SUM($B76:P76)</f>
        <v>805906.789904458</v>
      </c>
      <c r="Q77" s="31" t="n">
        <f aca="false">Q74+SUM($B75:Q75)-SUM($B76:Q76)</f>
        <v>787349.435777778</v>
      </c>
      <c r="R77" s="31" t="n">
        <f aca="false">R74+SUM($B75:R75)-SUM($B76:R76)</f>
        <v>771814.96106658</v>
      </c>
      <c r="S77" s="31" t="n">
        <f aca="false">S74+SUM($B75:S75)-SUM($B76:S76)</f>
        <v>753118.258157066</v>
      </c>
      <c r="T77" s="31" t="n">
        <f aca="false">T74+SUM($B75:T75)-SUM($B76:T76)</f>
        <v>737397.366343263</v>
      </c>
      <c r="U77" s="31" t="n">
        <f aca="false">U74+SUM($B75:U75)-SUM($B76:U76)</f>
        <v>718500.314925047</v>
      </c>
      <c r="V77" s="31" t="n">
        <f aca="false">V74+SUM($B75:V75)-SUM($B76:V76)</f>
        <v>712389.402318104</v>
      </c>
      <c r="W77" s="31" t="n">
        <f aca="false">W74+SUM($B75:W75)-SUM($B76:W76)</f>
        <v>700273.103872419</v>
      </c>
      <c r="X77" s="31" t="n">
        <f aca="false">X74+SUM($B75:X75)-SUM($B76:X76)</f>
        <v>691620.731886121</v>
      </c>
      <c r="Y77" s="31" t="n">
        <f aca="false">Y74+SUM($B75:Y75)-SUM($B76:Y76)</f>
        <v>679067.22159626</v>
      </c>
      <c r="Z77" s="31" t="n">
        <f aca="false">Z74+SUM($B75:Z75)-SUM($B76:Z76)</f>
        <v>679724.965272254</v>
      </c>
      <c r="AA77" s="31" t="n">
        <f aca="false">AA74+SUM($B75:AA75)-SUM($B76:AA76)</f>
        <v>677301.293653915</v>
      </c>
      <c r="AB77" s="31" t="n">
        <f aca="false">AB74+SUM($B75:AB75)-SUM($B76:AB76)</f>
        <v>687132.007768066</v>
      </c>
      <c r="AC77" s="31" t="n">
        <f aca="false">AC74+SUM($B75:AC75)-SUM($B76:AC76)</f>
        <v>688415.639922207</v>
      </c>
      <c r="AD77" s="31" t="n">
        <f aca="false">AD74+SUM($B75:AD75)-SUM($B76:AD76)</f>
        <v>712129.897106416</v>
      </c>
      <c r="AE77" s="31" t="n">
        <f aca="false">AE74+SUM($B75:AE75)-SUM($B76:AE76)</f>
        <v>714250.977231913</v>
      </c>
      <c r="AF77" s="31" t="n">
        <f aca="false">AF74+SUM($B75:AF75)-SUM($B76:AF76)</f>
        <v>732074.749049846</v>
      </c>
      <c r="AG77" s="31" t="n">
        <f aca="false">AG74+SUM($B75:AG75)-SUM($B76:AG76)</f>
        <v>746930.667610155</v>
      </c>
      <c r="AH77" s="31" t="n">
        <f aca="false">AH74+SUM($B75:AH75)-SUM($B76:AH76)</f>
        <v>754408.609781438</v>
      </c>
      <c r="AI77" s="31" t="n">
        <f aca="false">AI74+SUM($B75:AI75)-SUM($B76:AI76)</f>
        <v>774280.606736451</v>
      </c>
      <c r="AJ77" s="31" t="n">
        <f aca="false">AJ74+SUM($B75:AJ75)-SUM($B76:AJ76)</f>
        <v>790417.029302233</v>
      </c>
      <c r="AK77" s="31" t="n">
        <f aca="false">AK74+SUM($B75:AK75)-SUM($B76:AK76)</f>
        <v>806561.625309595</v>
      </c>
    </row>
    <row r="78" customFormat="false" ht="15" hidden="false" customHeight="true" outlineLevel="0" collapsed="false">
      <c r="A78" s="23" t="s">
        <v>311</v>
      </c>
      <c r="B78" s="31" t="n">
        <f aca="false">Inputs!$B$10*B60</f>
        <v>177000</v>
      </c>
      <c r="C78" s="31" t="n">
        <f aca="false">Inputs!$B$10*C60</f>
        <v>177145.8</v>
      </c>
      <c r="D78" s="31" t="n">
        <f aca="false">Inputs!$B$10*D60</f>
        <v>177861.6</v>
      </c>
      <c r="E78" s="31" t="n">
        <f aca="false">Inputs!$B$10*E60</f>
        <v>179590.2801924</v>
      </c>
      <c r="F78" s="31" t="n">
        <f aca="false">Inputs!$B$10*F60</f>
        <v>181650.320005752</v>
      </c>
      <c r="G78" s="31" t="n">
        <f aca="false">Inputs!$B$10*G60</f>
        <v>183117.761459046</v>
      </c>
      <c r="H78" s="31" t="n">
        <f aca="false">Inputs!$B$10*H60</f>
        <v>185142.526459732</v>
      </c>
      <c r="I78" s="31" t="n">
        <f aca="false">Inputs!$B$10*I60</f>
        <v>186575.045848487</v>
      </c>
      <c r="J78" s="31" t="n">
        <f aca="false">Inputs!$B$10*J60</f>
        <v>188565.238005278</v>
      </c>
      <c r="K78" s="31" t="n">
        <f aca="false">Inputs!$B$10*K60</f>
        <v>189963.530278577</v>
      </c>
      <c r="L78" s="31" t="n">
        <f aca="false">Inputs!$B$10*L60</f>
        <v>191919.837591067</v>
      </c>
      <c r="M78" s="31" t="n">
        <f aca="false">Inputs!$B$10*M60</f>
        <v>193284.583868509</v>
      </c>
      <c r="N78" s="31" t="n">
        <f aca="false">Inputs!$B$10*N60</f>
        <v>219207.6806451</v>
      </c>
      <c r="O78" s="31" t="n">
        <f aca="false">Inputs!$B$10*O60</f>
        <v>220685.348492001</v>
      </c>
      <c r="P78" s="31" t="n">
        <f aca="false">Inputs!$B$10*P60</f>
        <v>223145.895622356</v>
      </c>
      <c r="Q78" s="31" t="n">
        <f aca="false">Inputs!$B$10*Q60</f>
        <v>225750.019511885</v>
      </c>
      <c r="R78" s="31" t="n">
        <f aca="false">Inputs!$B$10*R60</f>
        <v>252788.424354918</v>
      </c>
      <c r="S78" s="31" t="n">
        <f aca="false">Inputs!$B$10*S60</f>
        <v>255224.447187597</v>
      </c>
      <c r="T78" s="31" t="n">
        <f aca="false">Inputs!$B$10*T60</f>
        <v>282208.107753873</v>
      </c>
      <c r="U78" s="31" t="n">
        <f aca="false">Inputs!$B$10*U60</f>
        <v>284589.933752562</v>
      </c>
      <c r="V78" s="31" t="n">
        <f aca="false">Inputs!$B$10*V60</f>
        <v>287519.939453189</v>
      </c>
      <c r="W78" s="31" t="n">
        <f aca="false">Inputs!$B$10*W60</f>
        <v>289848.647134885</v>
      </c>
      <c r="X78" s="31" t="n">
        <f aca="false">Inputs!$B$10*X60</f>
        <v>316726.065701688</v>
      </c>
      <c r="Y78" s="31" t="n">
        <f aca="false">Inputs!$B$10*Y60</f>
        <v>319002.712120899</v>
      </c>
      <c r="Z78" s="31" t="n">
        <f aca="false">Inputs!$B$10*Z60</f>
        <v>321828.590037842</v>
      </c>
      <c r="AA78" s="31" t="n">
        <f aca="false">Inputs!$B$10*AA60</f>
        <v>324200.011213692</v>
      </c>
      <c r="AB78" s="31" t="n">
        <f aca="false">Inputs!$B$10*AB60</f>
        <v>327545.374139707</v>
      </c>
      <c r="AC78" s="31" t="n">
        <f aca="false">Inputs!$B$10*AC60</f>
        <v>330911.593062386</v>
      </c>
      <c r="AD78" s="31" t="n">
        <f aca="false">Inputs!$B$10*AD60</f>
        <v>334931.078471296</v>
      </c>
      <c r="AE78" s="31" t="n">
        <f aca="false">Inputs!$B$10*AE60</f>
        <v>337823.964330746</v>
      </c>
      <c r="AF78" s="31" t="n">
        <f aca="false">Inputs!$B$10*AF60</f>
        <v>341639.589470466</v>
      </c>
      <c r="AG78" s="31" t="n">
        <f aca="false">Inputs!$B$10*AG60</f>
        <v>344317.463410866</v>
      </c>
      <c r="AH78" s="31" t="n">
        <f aca="false">Inputs!$B$10*AH60</f>
        <v>346939.197667385</v>
      </c>
      <c r="AI78" s="31" t="n">
        <f aca="false">Inputs!$B$10*AI60</f>
        <v>349397.740581339</v>
      </c>
      <c r="AJ78" s="31" t="n">
        <f aca="false">Inputs!$B$10*AJ60</f>
        <v>350848.542173754</v>
      </c>
      <c r="AK78" s="31" t="n">
        <f aca="false">Inputs!$B$10*AK60</f>
        <v>352401.274805768</v>
      </c>
    </row>
    <row r="79" customFormat="false" ht="15" hidden="false" customHeight="true" outlineLevel="0" collapsed="false">
      <c r="A79" s="23" t="s">
        <v>312</v>
      </c>
      <c r="B79" s="31" t="n">
        <f aca="false">MAX(0,MIN(B73-SUM($B76:B76), B77-B78-B66))</f>
        <v>0</v>
      </c>
      <c r="C79" s="31" t="n">
        <f aca="false">MAX(0,MIN(C73-SUM($B76:C76), C77-C78-C66))</f>
        <v>0</v>
      </c>
      <c r="D79" s="31" t="n">
        <f aca="false">MAX(0,MIN(D73-SUM($B76:D76), D77-D78-D66))</f>
        <v>0</v>
      </c>
      <c r="E79" s="31" t="n">
        <f aca="false">MAX(0,MIN(E73-SUM($B76:E76), E77-E78-E66))</f>
        <v>0</v>
      </c>
      <c r="F79" s="31" t="n">
        <f aca="false">MAX(0,MIN(F73-SUM($B76:F76), F77-F78-F66))</f>
        <v>0</v>
      </c>
      <c r="G79" s="31" t="n">
        <f aca="false">MAX(0,MIN(G73-SUM($B76:G76), G77-G78-G66))</f>
        <v>0</v>
      </c>
      <c r="H79" s="31" t="n">
        <f aca="false">MAX(0,MIN(H73-SUM($B76:H76), H77-H78-H66))</f>
        <v>0</v>
      </c>
      <c r="I79" s="31" t="n">
        <f aca="false">MAX(0,MIN(I73-SUM($B76:I76), I77-I78-I66))</f>
        <v>0</v>
      </c>
      <c r="J79" s="31" t="n">
        <f aca="false">MAX(0,MIN(J73-SUM($B76:J76), J77-J78-J66))</f>
        <v>0</v>
      </c>
      <c r="K79" s="31" t="n">
        <f aca="false">MAX(0,MIN(K73-SUM($B76:K76), K77-K78-K66))</f>
        <v>0</v>
      </c>
      <c r="L79" s="31" t="n">
        <f aca="false">MAX(0,MIN(L73-SUM($B76:L76), L77-L78-L66))</f>
        <v>0</v>
      </c>
      <c r="M79" s="31" t="n">
        <f aca="false">MAX(0,MIN(M73-SUM($B76:M76), M77-M78-M66))</f>
        <v>0</v>
      </c>
      <c r="N79" s="31" t="n">
        <f aca="false">MAX(0,MIN(N73-SUM($B76:N76), N77-N78-N66))</f>
        <v>0</v>
      </c>
      <c r="O79" s="31" t="n">
        <f aca="false">MAX(0,MIN(O73-SUM($B76:O76), O77-O78-O66))</f>
        <v>0</v>
      </c>
      <c r="P79" s="31" t="n">
        <f aca="false">MAX(0,MIN(P73-SUM($B76:P76), P77-P78-P66))</f>
        <v>0</v>
      </c>
      <c r="Q79" s="31" t="n">
        <f aca="false">MAX(0,MIN(Q73-SUM($B76:Q76), Q77-Q78-Q66))</f>
        <v>0</v>
      </c>
      <c r="R79" s="31" t="n">
        <f aca="false">MAX(0,MIN(R73-SUM($B76:R76), R77-R78-R66))</f>
        <v>0</v>
      </c>
      <c r="S79" s="31" t="n">
        <f aca="false">MAX(0,MIN(S73-SUM($B76:S76), S77-S78-S66))</f>
        <v>0</v>
      </c>
      <c r="T79" s="31" t="n">
        <f aca="false">MAX(0,MIN(T73-SUM($B76:T76), T77-T78-T66))</f>
        <v>0</v>
      </c>
      <c r="U79" s="31" t="n">
        <f aca="false">MAX(0,MIN(U73-SUM($B76:U76), U77-U78-U66))</f>
        <v>0</v>
      </c>
      <c r="V79" s="31" t="n">
        <f aca="false">MAX(0,MIN(V73-SUM($B76:V76), V77-V78-V66))</f>
        <v>0</v>
      </c>
      <c r="W79" s="31" t="n">
        <f aca="false">MAX(0,MIN(W73-SUM($B76:W76), W77-W78-W66))</f>
        <v>0</v>
      </c>
      <c r="X79" s="31" t="n">
        <f aca="false">MAX(0,MIN(X73-SUM($B76:X76), X77-X78-X66))</f>
        <v>0</v>
      </c>
      <c r="Y79" s="31" t="n">
        <f aca="false">MAX(0,MIN(Y73-SUM($B76:Y76), Y77-Y78-Y66))</f>
        <v>0</v>
      </c>
      <c r="Z79" s="31" t="n">
        <f aca="false">MAX(0,MIN(Z73-SUM($B76:Z76), Z77-Z78-Z66))</f>
        <v>0</v>
      </c>
      <c r="AA79" s="31" t="n">
        <f aca="false">MAX(0,MIN(AA73-SUM($B76:AA76), AA77-AA78-AA66))</f>
        <v>0</v>
      </c>
      <c r="AB79" s="31" t="n">
        <f aca="false">MAX(0,MIN(AB73-SUM($B76:AB76), AB77-AB78-AB66))</f>
        <v>0</v>
      </c>
      <c r="AC79" s="31" t="n">
        <f aca="false">MAX(0,MIN(AC73-SUM($B76:AC76), AC77-AC78-AC66))</f>
        <v>0</v>
      </c>
      <c r="AD79" s="31" t="n">
        <f aca="false">MAX(0,MIN(AD73-SUM($B76:AD76), AD77-AD78-AD66))</f>
        <v>0</v>
      </c>
      <c r="AE79" s="31" t="n">
        <f aca="false">MAX(0,MIN(AE73-SUM($B76:AE76), AE77-AE78-AE66))</f>
        <v>0</v>
      </c>
      <c r="AF79" s="31" t="n">
        <f aca="false">MAX(0,MIN(AF73-SUM($B76:AF76), AF77-AF78-AF66))</f>
        <v>0</v>
      </c>
      <c r="AG79" s="31" t="n">
        <f aca="false">MAX(0,MIN(AG73-SUM($B76:AG76), AG77-AG78-AG66))</f>
        <v>0</v>
      </c>
      <c r="AH79" s="31" t="n">
        <f aca="false">MAX(0,MIN(AH73-SUM($B76:AH76), AH77-AH78-AH66))</f>
        <v>0</v>
      </c>
      <c r="AI79" s="31" t="n">
        <f aca="false">MAX(0,MIN(AI73-SUM($B76:AI76), AI77-AI78-AI66))</f>
        <v>0</v>
      </c>
      <c r="AJ79" s="31" t="n">
        <f aca="false">MAX(0,MIN(AJ73-SUM($B76:AJ76), AJ77-AJ78-AJ66))</f>
        <v>0</v>
      </c>
      <c r="AK79" s="31" t="n">
        <f aca="false">MAX(0,MIN(AK73-SUM($B76:AK76), AK77-AK78-AK66))</f>
        <v>0</v>
      </c>
    </row>
    <row r="80" customFormat="false" ht="15" hidden="false" customHeight="true" outlineLevel="0" collapsed="false">
      <c r="A80" s="25" t="s">
        <v>313</v>
      </c>
      <c r="B80" s="30" t="n">
        <f aca="false">0</f>
        <v>0</v>
      </c>
      <c r="C80" s="30" t="n">
        <f aca="false">0</f>
        <v>0</v>
      </c>
      <c r="D80" s="30" t="n">
        <f aca="false">0</f>
        <v>0</v>
      </c>
      <c r="E80" s="30" t="n">
        <f aca="false">0</f>
        <v>0</v>
      </c>
      <c r="F80" s="30" t="n">
        <f aca="false">0</f>
        <v>0</v>
      </c>
      <c r="G80" s="30" t="n">
        <f aca="false">0</f>
        <v>0</v>
      </c>
      <c r="H80" s="30" t="n">
        <f aca="false">0</f>
        <v>0</v>
      </c>
      <c r="I80" s="30" t="n">
        <f aca="false">0</f>
        <v>0</v>
      </c>
      <c r="J80" s="30" t="n">
        <f aca="false">0</f>
        <v>0</v>
      </c>
      <c r="K80" s="30" t="n">
        <f aca="false">0</f>
        <v>0</v>
      </c>
      <c r="L80" s="30" t="n">
        <f aca="false">0</f>
        <v>0</v>
      </c>
      <c r="M80" s="30" t="n">
        <f aca="false">0</f>
        <v>0</v>
      </c>
      <c r="N80" s="30" t="n">
        <f aca="false">0</f>
        <v>0</v>
      </c>
      <c r="O80" s="30" t="n">
        <f aca="false">0</f>
        <v>0</v>
      </c>
      <c r="P80" s="30" t="n">
        <f aca="false">0</f>
        <v>0</v>
      </c>
      <c r="Q80" s="30" t="n">
        <f aca="false">0</f>
        <v>0</v>
      </c>
      <c r="R80" s="30" t="n">
        <f aca="false">0</f>
        <v>0</v>
      </c>
      <c r="S80" s="30" t="n">
        <f aca="false">0</f>
        <v>0</v>
      </c>
      <c r="T80" s="30" t="n">
        <f aca="false">0</f>
        <v>0</v>
      </c>
      <c r="U80" s="30" t="n">
        <f aca="false">0</f>
        <v>0</v>
      </c>
      <c r="V80" s="30" t="n">
        <f aca="false">0</f>
        <v>0</v>
      </c>
      <c r="W80" s="30" t="n">
        <f aca="false">0</f>
        <v>0</v>
      </c>
      <c r="X80" s="30" t="n">
        <f aca="false">0</f>
        <v>0</v>
      </c>
      <c r="Y80" s="30" t="n">
        <f aca="false">0</f>
        <v>0</v>
      </c>
      <c r="Z80" s="30" t="n">
        <f aca="false">0</f>
        <v>0</v>
      </c>
      <c r="AA80" s="30" t="n">
        <f aca="false">0</f>
        <v>0</v>
      </c>
      <c r="AB80" s="30" t="n">
        <f aca="false">0</f>
        <v>0</v>
      </c>
      <c r="AC80" s="30" t="n">
        <f aca="false">0</f>
        <v>0</v>
      </c>
      <c r="AD80" s="30" t="n">
        <f aca="false">0</f>
        <v>0</v>
      </c>
      <c r="AE80" s="30" t="n">
        <f aca="false">0</f>
        <v>0</v>
      </c>
      <c r="AF80" s="30" t="n">
        <f aca="false">0</f>
        <v>0</v>
      </c>
      <c r="AG80" s="30" t="n">
        <f aca="false">0</f>
        <v>0</v>
      </c>
      <c r="AH80" s="30" t="n">
        <f aca="false">0</f>
        <v>0</v>
      </c>
      <c r="AI80" s="30" t="n">
        <f aca="false">0</f>
        <v>0</v>
      </c>
      <c r="AJ80" s="30" t="n">
        <f aca="false">0</f>
        <v>0</v>
      </c>
      <c r="AK80" s="30" t="n">
        <f aca="false">0</f>
        <v>0</v>
      </c>
    </row>
    <row r="81" customFormat="false" ht="15" hidden="false" customHeight="true" outlineLevel="0" collapsed="false">
      <c r="A81" s="25" t="s">
        <v>314</v>
      </c>
      <c r="B81" s="30" t="n">
        <f aca="false">MAX(0,B33-B27)</f>
        <v>0</v>
      </c>
      <c r="C81" s="30" t="n">
        <f aca="false">MAX(0,C33-C27)</f>
        <v>0</v>
      </c>
      <c r="D81" s="30" t="n">
        <f aca="false">MAX(0,D33-D27)</f>
        <v>0</v>
      </c>
      <c r="E81" s="30" t="n">
        <f aca="false">MAX(0,E33-E27)</f>
        <v>0</v>
      </c>
      <c r="F81" s="30" t="n">
        <f aca="false">MAX(0,F33-F27)</f>
        <v>0</v>
      </c>
      <c r="G81" s="30" t="n">
        <f aca="false">MAX(0,G33-G27)</f>
        <v>0</v>
      </c>
      <c r="H81" s="30" t="n">
        <f aca="false">MAX(0,H33-H27)</f>
        <v>0</v>
      </c>
      <c r="I81" s="30" t="n">
        <f aca="false">MAX(0,I33-I27)</f>
        <v>0</v>
      </c>
      <c r="J81" s="30" t="n">
        <f aca="false">MAX(0,J33-J27)</f>
        <v>0</v>
      </c>
      <c r="K81" s="30" t="n">
        <f aca="false">MAX(0,K33-K27)</f>
        <v>0</v>
      </c>
      <c r="L81" s="30" t="n">
        <f aca="false">MAX(0,L33-L27)</f>
        <v>0</v>
      </c>
      <c r="M81" s="30" t="n">
        <f aca="false">MAX(0,M33-M27)</f>
        <v>0</v>
      </c>
      <c r="N81" s="30" t="n">
        <f aca="false">MAX(0,N33-N27)</f>
        <v>0</v>
      </c>
      <c r="O81" s="30" t="n">
        <f aca="false">MAX(0,O33-O27)</f>
        <v>0</v>
      </c>
      <c r="P81" s="30" t="n">
        <f aca="false">MAX(0,P33-P27)</f>
        <v>0</v>
      </c>
      <c r="Q81" s="30" t="n">
        <f aca="false">MAX(0,Q33-Q27)</f>
        <v>0</v>
      </c>
      <c r="R81" s="30" t="n">
        <f aca="false">MAX(0,R33-R27)</f>
        <v>0</v>
      </c>
      <c r="S81" s="30" t="n">
        <f aca="false">MAX(0,S33-S27)</f>
        <v>0</v>
      </c>
      <c r="T81" s="30" t="n">
        <f aca="false">MAX(0,T33-T27)</f>
        <v>0</v>
      </c>
      <c r="U81" s="30" t="n">
        <f aca="false">MAX(0,U33-U27)</f>
        <v>0</v>
      </c>
      <c r="V81" s="30" t="n">
        <f aca="false">MAX(0,V33-V27)</f>
        <v>0</v>
      </c>
      <c r="W81" s="30" t="n">
        <f aca="false">MAX(0,W33-W27)</f>
        <v>0</v>
      </c>
      <c r="X81" s="30" t="n">
        <f aca="false">MAX(0,X33-X27)</f>
        <v>0</v>
      </c>
      <c r="Y81" s="30" t="n">
        <f aca="false">MAX(0,Y33-Y27)</f>
        <v>0</v>
      </c>
      <c r="Z81" s="30" t="n">
        <f aca="false">MAX(0,Z33-Z27)</f>
        <v>0</v>
      </c>
      <c r="AA81" s="30" t="n">
        <f aca="false">MAX(0,AA33-AA27)</f>
        <v>0</v>
      </c>
      <c r="AB81" s="30" t="n">
        <f aca="false">MAX(0,AB33-AB27)</f>
        <v>0</v>
      </c>
      <c r="AC81" s="30" t="n">
        <f aca="false">MAX(0,AC33-AC27)</f>
        <v>0</v>
      </c>
      <c r="AD81" s="30" t="n">
        <f aca="false">MAX(0,AD33-AD27)</f>
        <v>0</v>
      </c>
      <c r="AE81" s="30" t="n">
        <f aca="false">MAX(0,AE33-AE27)</f>
        <v>0</v>
      </c>
      <c r="AF81" s="30" t="n">
        <f aca="false">MAX(0,AF33-AF27)</f>
        <v>0</v>
      </c>
      <c r="AG81" s="30" t="n">
        <f aca="false">MAX(0,AG33-AG27)</f>
        <v>0</v>
      </c>
      <c r="AH81" s="30" t="n">
        <f aca="false">MAX(0,AH33-AH27)</f>
        <v>0</v>
      </c>
      <c r="AI81" s="30" t="n">
        <f aca="false">MAX(0,AI33-AI27)</f>
        <v>0</v>
      </c>
      <c r="AJ81" s="30" t="n">
        <f aca="false">MAX(0,AJ33-AJ27)</f>
        <v>0</v>
      </c>
      <c r="AK81" s="30" t="n">
        <f aca="false">MAX(0,AK33-AK27)</f>
        <v>0</v>
      </c>
    </row>
    <row r="82" customFormat="false" ht="15" hidden="false" customHeight="true" outlineLevel="0" collapsed="false">
      <c r="A82" s="25" t="s">
        <v>315</v>
      </c>
      <c r="B82" s="30" t="n">
        <f aca="false">B77-(Inputs!$B$6+B72+B75-B76)</f>
        <v>0</v>
      </c>
      <c r="C82" s="30" t="n">
        <f aca="false">C77-(B77+C72+C75-C76)</f>
        <v>0</v>
      </c>
      <c r="D82" s="30" t="n">
        <f aca="false">D77-(C77+D72+D75-D76)</f>
        <v>0</v>
      </c>
      <c r="E82" s="30" t="n">
        <f aca="false">E77-(D77+E72+E75-E76)</f>
        <v>0</v>
      </c>
      <c r="F82" s="30" t="n">
        <f aca="false">F77-(E77+F72+F75-F76)</f>
        <v>0</v>
      </c>
      <c r="G82" s="30" t="n">
        <f aca="false">G77-(F77+G72+G75-G76)</f>
        <v>0</v>
      </c>
      <c r="H82" s="30" t="n">
        <f aca="false">H77-(G77+H72+H75-H76)</f>
        <v>0</v>
      </c>
      <c r="I82" s="30" t="n">
        <f aca="false">I77-(H77+I72+I75-I76)</f>
        <v>0</v>
      </c>
      <c r="J82" s="30" t="n">
        <f aca="false">J77-(I77+J72+J75-J76)</f>
        <v>0</v>
      </c>
      <c r="K82" s="30" t="n">
        <f aca="false">K77-(J77+K72+K75-K76)</f>
        <v>0</v>
      </c>
      <c r="L82" s="30" t="n">
        <f aca="false">L77-(K77+L72+L75-L76)</f>
        <v>0</v>
      </c>
      <c r="M82" s="30" t="n">
        <f aca="false">M77-(L77+M72+M75-M76)</f>
        <v>0</v>
      </c>
      <c r="N82" s="30" t="n">
        <f aca="false">N77-(M77+N72+N75-N76)</f>
        <v>0</v>
      </c>
      <c r="O82" s="30" t="n">
        <f aca="false">O77-(N77+O72+O75-O76)</f>
        <v>0</v>
      </c>
      <c r="P82" s="30" t="n">
        <f aca="false">P77-(O77+P72+P75-P76)</f>
        <v>0</v>
      </c>
      <c r="Q82" s="30" t="n">
        <f aca="false">Q77-(P77+Q72+Q75-Q76)</f>
        <v>0</v>
      </c>
      <c r="R82" s="30" t="n">
        <f aca="false">R77-(Q77+R72+R75-R76)</f>
        <v>0</v>
      </c>
      <c r="S82" s="30" t="n">
        <f aca="false">S77-(R77+S72+S75-S76)</f>
        <v>0</v>
      </c>
      <c r="T82" s="30" t="n">
        <f aca="false">T77-(S77+T72+T75-T76)</f>
        <v>0</v>
      </c>
      <c r="U82" s="30" t="n">
        <f aca="false">U77-(T77+U72+U75-U76)</f>
        <v>0</v>
      </c>
      <c r="V82" s="30" t="n">
        <f aca="false">V77-(U77+V72+V75-V76)</f>
        <v>0</v>
      </c>
      <c r="W82" s="30" t="n">
        <f aca="false">W77-(V77+W72+W75-W76)</f>
        <v>0</v>
      </c>
      <c r="X82" s="30" t="n">
        <f aca="false">X77-(W77+X72+X75-X76)</f>
        <v>0</v>
      </c>
      <c r="Y82" s="30" t="n">
        <f aca="false">Y77-(X77+Y72+Y75-Y76)</f>
        <v>0</v>
      </c>
      <c r="Z82" s="30" t="n">
        <f aca="false">Z77-(Y77+Z72+Z75-Z76)</f>
        <v>0</v>
      </c>
      <c r="AA82" s="30" t="n">
        <f aca="false">AA77-(Z77+AA72+AA75-AA76)</f>
        <v>0</v>
      </c>
      <c r="AB82" s="30" t="n">
        <f aca="false">AB77-(AA77+AB72+AB75-AB76)</f>
        <v>0</v>
      </c>
      <c r="AC82" s="30" t="n">
        <f aca="false">AC77-(AB77+AC72+AC75-AC76)</f>
        <v>0</v>
      </c>
      <c r="AD82" s="30" t="n">
        <f aca="false">AD77-(AC77+AD72+AD75-AD76)</f>
        <v>0</v>
      </c>
      <c r="AE82" s="30" t="n">
        <f aca="false">AE77-(AD77+AE72+AE75-AE76)</f>
        <v>0</v>
      </c>
      <c r="AF82" s="30" t="n">
        <f aca="false">AF77-(AE77+AF72+AF75-AF76)</f>
        <v>0</v>
      </c>
      <c r="AG82" s="30" t="n">
        <f aca="false">AG77-(AF77+AG72+AG75-AG76)</f>
        <v>0</v>
      </c>
      <c r="AH82" s="30" t="n">
        <f aca="false">AH77-(AG77+AH72+AH75-AH76)</f>
        <v>0</v>
      </c>
      <c r="AI82" s="30" t="n">
        <f aca="false">AI77-(AH77+AI72+AI75-AI76)</f>
        <v>0</v>
      </c>
      <c r="AJ82" s="30" t="n">
        <f aca="false">AJ77-(AI77+AJ72+AJ75-AJ76)</f>
        <v>0</v>
      </c>
      <c r="AK82" s="30" t="n">
        <f aca="false">AK77-(AJ77+AK72+AK75-AK76)</f>
        <v>0</v>
      </c>
    </row>
    <row r="83" customFormat="false" ht="15" hidden="false" customHeight="true" outlineLevel="0" collapsed="false">
      <c r="A83" s="25" t="s">
        <v>316</v>
      </c>
      <c r="B83" s="30" t="n">
        <f aca="false">B43-SUM(B39:B42)</f>
        <v>0</v>
      </c>
      <c r="C83" s="30" t="n">
        <f aca="false">C43-SUM(C39:C42)</f>
        <v>0</v>
      </c>
      <c r="D83" s="30" t="n">
        <f aca="false">D43-SUM(D39:D42)</f>
        <v>0</v>
      </c>
      <c r="E83" s="30" t="n">
        <f aca="false">E43-SUM(E39:E42)</f>
        <v>0</v>
      </c>
      <c r="F83" s="30" t="n">
        <f aca="false">F43-SUM(F39:F42)</f>
        <v>0</v>
      </c>
      <c r="G83" s="30" t="n">
        <f aca="false">G43-SUM(G39:G42)</f>
        <v>0</v>
      </c>
      <c r="H83" s="30" t="n">
        <f aca="false">H43-SUM(H39:H42)</f>
        <v>0</v>
      </c>
      <c r="I83" s="30" t="n">
        <f aca="false">I43-SUM(I39:I42)</f>
        <v>0</v>
      </c>
      <c r="J83" s="30" t="n">
        <f aca="false">J43-SUM(J39:J42)</f>
        <v>0</v>
      </c>
      <c r="K83" s="30" t="n">
        <f aca="false">K43-SUM(K39:K42)</f>
        <v>0</v>
      </c>
      <c r="L83" s="30" t="n">
        <f aca="false">L43-SUM(L39:L42)</f>
        <v>0</v>
      </c>
      <c r="M83" s="30" t="n">
        <f aca="false">M43-SUM(M39:M42)</f>
        <v>0</v>
      </c>
      <c r="N83" s="30" t="n">
        <f aca="false">N43-SUM(N39:N42)</f>
        <v>0</v>
      </c>
      <c r="O83" s="30" t="n">
        <f aca="false">O43-SUM(O39:O42)</f>
        <v>0</v>
      </c>
      <c r="P83" s="30" t="n">
        <f aca="false">P43-SUM(P39:P42)</f>
        <v>0</v>
      </c>
      <c r="Q83" s="30" t="n">
        <f aca="false">Q43-SUM(Q39:Q42)</f>
        <v>0</v>
      </c>
      <c r="R83" s="30" t="n">
        <f aca="false">R43-SUM(R39:R42)</f>
        <v>0</v>
      </c>
      <c r="S83" s="30" t="n">
        <f aca="false">S43-SUM(S39:S42)</f>
        <v>0</v>
      </c>
      <c r="T83" s="30" t="n">
        <f aca="false">T43-SUM(T39:T42)</f>
        <v>0</v>
      </c>
      <c r="U83" s="30" t="n">
        <f aca="false">U43-SUM(U39:U42)</f>
        <v>0</v>
      </c>
      <c r="V83" s="30" t="n">
        <f aca="false">V43-SUM(V39:V42)</f>
        <v>0</v>
      </c>
      <c r="W83" s="30" t="n">
        <f aca="false">W43-SUM(W39:W42)</f>
        <v>0</v>
      </c>
      <c r="X83" s="30" t="n">
        <f aca="false">X43-SUM(X39:X42)</f>
        <v>0</v>
      </c>
      <c r="Y83" s="30" t="n">
        <f aca="false">Y43-SUM(Y39:Y42)</f>
        <v>0</v>
      </c>
      <c r="Z83" s="30" t="n">
        <f aca="false">Z43-SUM(Z39:Z42)</f>
        <v>0</v>
      </c>
      <c r="AA83" s="30" t="n">
        <f aca="false">AA43-SUM(AA39:AA42)</f>
        <v>0</v>
      </c>
      <c r="AB83" s="30" t="n">
        <f aca="false">AB43-SUM(AB39:AB42)</f>
        <v>0</v>
      </c>
      <c r="AC83" s="30" t="n">
        <f aca="false">AC43-SUM(AC39:AC42)</f>
        <v>0</v>
      </c>
      <c r="AD83" s="30" t="n">
        <f aca="false">AD43-SUM(AD39:AD42)</f>
        <v>0</v>
      </c>
      <c r="AE83" s="30" t="n">
        <f aca="false">AE43-SUM(AE39:AE42)</f>
        <v>0</v>
      </c>
      <c r="AF83" s="30" t="n">
        <f aca="false">AF43-SUM(AF39:AF42)</f>
        <v>0</v>
      </c>
      <c r="AG83" s="30" t="n">
        <f aca="false">AG43-SUM(AG39:AG42)</f>
        <v>0</v>
      </c>
      <c r="AH83" s="30" t="n">
        <f aca="false">AH43-SUM(AH39:AH42)</f>
        <v>0</v>
      </c>
      <c r="AI83" s="30" t="n">
        <f aca="false">AI43-SUM(AI39:AI42)</f>
        <v>0</v>
      </c>
      <c r="AJ83" s="30" t="n">
        <f aca="false">AJ43-SUM(AJ39:AJ42)</f>
        <v>0</v>
      </c>
      <c r="AK83" s="30" t="n">
        <f aca="false">AK43-SUM(AK39:AK42)</f>
        <v>0</v>
      </c>
    </row>
    <row r="84" customFormat="false" ht="15" hidden="false" customHeight="true" outlineLevel="0" collapsed="false">
      <c r="A84" s="25" t="s">
        <v>317</v>
      </c>
      <c r="B84" s="30" t="n">
        <f aca="false">B19-B17</f>
        <v>0</v>
      </c>
      <c r="C84" s="30" t="n">
        <f aca="false">C19-C17</f>
        <v>0</v>
      </c>
      <c r="D84" s="30" t="n">
        <f aca="false">D19-D17</f>
        <v>0</v>
      </c>
      <c r="E84" s="30" t="n">
        <f aca="false">E19-E17</f>
        <v>0</v>
      </c>
      <c r="F84" s="30" t="n">
        <f aca="false">F19-F17</f>
        <v>0</v>
      </c>
      <c r="G84" s="30" t="n">
        <f aca="false">G19-G17</f>
        <v>0</v>
      </c>
      <c r="H84" s="30" t="n">
        <f aca="false">H19-H17</f>
        <v>0</v>
      </c>
      <c r="I84" s="30" t="n">
        <f aca="false">I19-I17</f>
        <v>0</v>
      </c>
      <c r="J84" s="30" t="n">
        <f aca="false">J19-J17</f>
        <v>0</v>
      </c>
      <c r="K84" s="30" t="n">
        <f aca="false">K19-K17</f>
        <v>0</v>
      </c>
      <c r="L84" s="30" t="n">
        <f aca="false">L19-L17</f>
        <v>0</v>
      </c>
      <c r="M84" s="30" t="n">
        <f aca="false">M19-M17</f>
        <v>0</v>
      </c>
      <c r="N84" s="30" t="n">
        <f aca="false">N19-N17</f>
        <v>0</v>
      </c>
      <c r="O84" s="30" t="n">
        <f aca="false">O19-O17</f>
        <v>0</v>
      </c>
      <c r="P84" s="30" t="n">
        <f aca="false">P19-P17</f>
        <v>0</v>
      </c>
      <c r="Q84" s="30" t="n">
        <f aca="false">Q19-Q17</f>
        <v>0</v>
      </c>
      <c r="R84" s="30" t="n">
        <f aca="false">R19-R17</f>
        <v>0</v>
      </c>
      <c r="S84" s="30" t="n">
        <f aca="false">S19-S17</f>
        <v>0</v>
      </c>
      <c r="T84" s="30" t="n">
        <f aca="false">T19-T17</f>
        <v>0</v>
      </c>
      <c r="U84" s="30" t="n">
        <f aca="false">U19-U17</f>
        <v>0</v>
      </c>
      <c r="V84" s="30" t="n">
        <f aca="false">V19-V17</f>
        <v>0</v>
      </c>
      <c r="W84" s="30" t="n">
        <f aca="false">W19-W17</f>
        <v>0</v>
      </c>
      <c r="X84" s="30" t="n">
        <f aca="false">X19-X17</f>
        <v>0</v>
      </c>
      <c r="Y84" s="30" t="n">
        <f aca="false">Y19-Y17</f>
        <v>0</v>
      </c>
      <c r="Z84" s="30" t="n">
        <f aca="false">Z19-Z17</f>
        <v>0</v>
      </c>
      <c r="AA84" s="30" t="n">
        <f aca="false">AA19-AA17</f>
        <v>0</v>
      </c>
      <c r="AB84" s="30" t="n">
        <f aca="false">AB19-AB17</f>
        <v>0</v>
      </c>
      <c r="AC84" s="30" t="n">
        <f aca="false">AC19-AC17</f>
        <v>0</v>
      </c>
      <c r="AD84" s="30" t="n">
        <f aca="false">AD19-AD17</f>
        <v>0</v>
      </c>
      <c r="AE84" s="30" t="n">
        <f aca="false">AE19-AE17</f>
        <v>0</v>
      </c>
      <c r="AF84" s="30" t="n">
        <f aca="false">AF19-AF17</f>
        <v>0</v>
      </c>
      <c r="AG84" s="30" t="n">
        <f aca="false">AG19-AG17</f>
        <v>0</v>
      </c>
      <c r="AH84" s="30" t="n">
        <f aca="false">AH19-AH17</f>
        <v>0</v>
      </c>
      <c r="AI84" s="30" t="n">
        <f aca="false">AI19-AI17</f>
        <v>0</v>
      </c>
      <c r="AJ84" s="30" t="n">
        <f aca="false">AJ19-AJ17</f>
        <v>0</v>
      </c>
      <c r="AK84" s="30" t="n">
        <f aca="false">AK19-AK17</f>
        <v>0</v>
      </c>
    </row>
    <row r="85" customFormat="false" ht="15" hidden="false" customHeight="true" outlineLevel="0" collapsed="false">
      <c r="A85" s="25" t="s">
        <v>318</v>
      </c>
      <c r="B85" s="30" t="n">
        <f aca="false">B66</f>
        <v>0</v>
      </c>
      <c r="C85" s="30" t="n">
        <f aca="false">C66</f>
        <v>4860</v>
      </c>
      <c r="D85" s="30" t="n">
        <f aca="false">D66</f>
        <v>9720</v>
      </c>
      <c r="E85" s="30" t="n">
        <f aca="false">E66</f>
        <v>4860</v>
      </c>
      <c r="F85" s="30" t="n">
        <f aca="false">F66</f>
        <v>9720</v>
      </c>
      <c r="G85" s="30" t="n">
        <f aca="false">G66</f>
        <v>4860</v>
      </c>
      <c r="H85" s="30" t="n">
        <f aca="false">H66</f>
        <v>9720</v>
      </c>
      <c r="I85" s="30" t="n">
        <f aca="false">I66</f>
        <v>4860</v>
      </c>
      <c r="J85" s="30" t="n">
        <f aca="false">J66</f>
        <v>9720</v>
      </c>
      <c r="K85" s="30" t="n">
        <f aca="false">K66</f>
        <v>4860</v>
      </c>
      <c r="L85" s="30" t="n">
        <f aca="false">L66</f>
        <v>9720</v>
      </c>
      <c r="M85" s="30" t="n">
        <f aca="false">M66</f>
        <v>4860</v>
      </c>
      <c r="N85" s="30" t="n">
        <f aca="false">N66</f>
        <v>9720</v>
      </c>
      <c r="O85" s="30" t="n">
        <f aca="false">O66</f>
        <v>9720</v>
      </c>
      <c r="P85" s="30" t="n">
        <f aca="false">P66</f>
        <v>14580</v>
      </c>
      <c r="Q85" s="30" t="n">
        <f aca="false">Q66</f>
        <v>9720</v>
      </c>
      <c r="R85" s="30" t="n">
        <f aca="false">R66</f>
        <v>14580</v>
      </c>
      <c r="S85" s="30" t="n">
        <f aca="false">S66</f>
        <v>9720</v>
      </c>
      <c r="T85" s="30" t="n">
        <f aca="false">T66</f>
        <v>14580</v>
      </c>
      <c r="U85" s="30" t="n">
        <f aca="false">U66</f>
        <v>9720</v>
      </c>
      <c r="V85" s="30" t="n">
        <f aca="false">V66</f>
        <v>14580</v>
      </c>
      <c r="W85" s="30" t="n">
        <f aca="false">W66</f>
        <v>9720</v>
      </c>
      <c r="X85" s="30" t="n">
        <f aca="false">X66</f>
        <v>14580</v>
      </c>
      <c r="Y85" s="30" t="n">
        <f aca="false">Y66</f>
        <v>9720</v>
      </c>
      <c r="Z85" s="30" t="n">
        <f aca="false">Z66</f>
        <v>14580</v>
      </c>
      <c r="AA85" s="30" t="n">
        <f aca="false">AA66</f>
        <v>14580</v>
      </c>
      <c r="AB85" s="30" t="n">
        <f aca="false">AB66</f>
        <v>19440</v>
      </c>
      <c r="AC85" s="30" t="n">
        <f aca="false">AC66</f>
        <v>14580</v>
      </c>
      <c r="AD85" s="30" t="n">
        <f aca="false">AD66</f>
        <v>19440</v>
      </c>
      <c r="AE85" s="30" t="n">
        <f aca="false">AE66</f>
        <v>14580</v>
      </c>
      <c r="AF85" s="30" t="n">
        <f aca="false">AF66</f>
        <v>14580</v>
      </c>
      <c r="AG85" s="30" t="n">
        <f aca="false">AG66</f>
        <v>14580</v>
      </c>
      <c r="AH85" s="30" t="n">
        <f aca="false">AH66</f>
        <v>9720</v>
      </c>
      <c r="AI85" s="30" t="n">
        <f aca="false">AI66</f>
        <v>9720</v>
      </c>
      <c r="AJ85" s="30" t="n">
        <f aca="false">AJ66</f>
        <v>9720</v>
      </c>
      <c r="AK85" s="30" t="n">
        <f aca="false">AK66</f>
        <v>9720</v>
      </c>
    </row>
    <row r="86" customFormat="false" ht="15" hidden="false" customHeight="true" outlineLevel="0" collapsed="false">
      <c r="A86" s="25" t="s">
        <v>319</v>
      </c>
      <c r="B86" s="30" t="n">
        <f aca="false">B35</f>
        <v>0</v>
      </c>
      <c r="C86" s="30" t="n">
        <f aca="false">C35</f>
        <v>0</v>
      </c>
      <c r="D86" s="30" t="n">
        <f aca="false">D35</f>
        <v>0</v>
      </c>
      <c r="E86" s="30" t="n">
        <f aca="false">E35</f>
        <v>0</v>
      </c>
      <c r="F86" s="30" t="n">
        <f aca="false">F35</f>
        <v>0</v>
      </c>
      <c r="G86" s="30" t="n">
        <f aca="false">G35</f>
        <v>0</v>
      </c>
      <c r="H86" s="30" t="n">
        <f aca="false">H35</f>
        <v>0</v>
      </c>
      <c r="I86" s="30" t="n">
        <f aca="false">I35</f>
        <v>0</v>
      </c>
      <c r="J86" s="30" t="n">
        <f aca="false">J35</f>
        <v>0</v>
      </c>
      <c r="K86" s="30" t="n">
        <f aca="false">K35</f>
        <v>0</v>
      </c>
      <c r="L86" s="30" t="n">
        <f aca="false">L35</f>
        <v>0</v>
      </c>
      <c r="M86" s="30" t="n">
        <f aca="false">M35</f>
        <v>0</v>
      </c>
      <c r="N86" s="30" t="n">
        <f aca="false">N35</f>
        <v>0</v>
      </c>
      <c r="O86" s="30" t="n">
        <f aca="false">O35</f>
        <v>0</v>
      </c>
      <c r="P86" s="30" t="n">
        <f aca="false">P35</f>
        <v>0</v>
      </c>
      <c r="Q86" s="30" t="n">
        <f aca="false">Q35</f>
        <v>0</v>
      </c>
      <c r="R86" s="30" t="n">
        <f aca="false">R35</f>
        <v>0</v>
      </c>
      <c r="S86" s="30" t="n">
        <f aca="false">S35</f>
        <v>0</v>
      </c>
      <c r="T86" s="30" t="n">
        <f aca="false">T35</f>
        <v>0</v>
      </c>
      <c r="U86" s="30" t="n">
        <f aca="false">U35</f>
        <v>0</v>
      </c>
      <c r="V86" s="30" t="n">
        <f aca="false">V35</f>
        <v>0</v>
      </c>
      <c r="W86" s="30" t="n">
        <f aca="false">W35</f>
        <v>0</v>
      </c>
      <c r="X86" s="30" t="n">
        <f aca="false">X35</f>
        <v>0</v>
      </c>
      <c r="Y86" s="30" t="n">
        <f aca="false">Y35</f>
        <v>0</v>
      </c>
      <c r="Z86" s="30" t="n">
        <f aca="false">Z35</f>
        <v>0</v>
      </c>
      <c r="AA86" s="30" t="n">
        <f aca="false">AA35</f>
        <v>0</v>
      </c>
      <c r="AB86" s="30" t="n">
        <f aca="false">AB35</f>
        <v>0</v>
      </c>
      <c r="AC86" s="30" t="n">
        <f aca="false">AC35</f>
        <v>0</v>
      </c>
      <c r="AD86" s="30" t="n">
        <f aca="false">AD35</f>
        <v>0</v>
      </c>
      <c r="AE86" s="30" t="n">
        <f aca="false">AE35</f>
        <v>0</v>
      </c>
      <c r="AF86" s="30" t="n">
        <f aca="false">AF35</f>
        <v>1</v>
      </c>
      <c r="AG86" s="30" t="n">
        <f aca="false">AG35</f>
        <v>1</v>
      </c>
      <c r="AH86" s="30" t="n">
        <f aca="false">AH35</f>
        <v>3</v>
      </c>
      <c r="AI86" s="30" t="n">
        <f aca="false">AI35</f>
        <v>4</v>
      </c>
      <c r="AJ86" s="30" t="n">
        <f aca="false">AJ35</f>
        <v>6</v>
      </c>
      <c r="AK86" s="30" t="n">
        <f aca="false">AK35</f>
        <v>7</v>
      </c>
    </row>
    <row r="87" customFormat="false" ht="15" hidden="false" customHeight="true" outlineLevel="0" collapsed="false">
      <c r="A87" s="25" t="s">
        <v>320</v>
      </c>
      <c r="B87" s="29" t="n">
        <f aca="false">IFERROR(SUM(B39:B40)/B43,0)</f>
        <v>0</v>
      </c>
      <c r="C87" s="29" t="n">
        <f aca="false">IFERROR(SUM(C39:C40)/C43,0)</f>
        <v>0</v>
      </c>
      <c r="D87" s="29" t="n">
        <f aca="false">IFERROR(SUM(D39:D40)/D43,0)</f>
        <v>0.0834632734217705</v>
      </c>
      <c r="E87" s="29" t="n">
        <f aca="false">IFERROR(SUM(E39:E40)/E43,0)</f>
        <v>0.151336102208759</v>
      </c>
      <c r="F87" s="29" t="n">
        <f aca="false">IFERROR(SUM(F39:F40)/F43,0)</f>
        <v>0.364849329902459</v>
      </c>
      <c r="G87" s="29" t="n">
        <f aca="false">IFERROR(SUM(G39:G40)/G43,0)</f>
        <v>0.296280111888991</v>
      </c>
      <c r="H87" s="29" t="n">
        <f aca="false">IFERROR(SUM(H39:H40)/H43,0)</f>
        <v>0.492851832235483</v>
      </c>
      <c r="I87" s="29" t="n">
        <f aca="false">IFERROR(SUM(I39:I40)/I43,0)</f>
        <v>0.389695856137628</v>
      </c>
      <c r="J87" s="29" t="n">
        <f aca="false">IFERROR(SUM(J39:J40)/J43,0)</f>
        <v>0.566012521195271</v>
      </c>
      <c r="K87" s="29" t="n">
        <f aca="false">IFERROR(SUM(K39:K40)/K43,0)</f>
        <v>0.454902865802685</v>
      </c>
      <c r="L87" s="29" t="n">
        <f aca="false">IFERROR(SUM(L39:L40)/L43,0)</f>
        <v>0.613350272557333</v>
      </c>
      <c r="M87" s="29" t="n">
        <f aca="false">IFERROR(SUM(M39:M40)/M43,0)</f>
        <v>0.502993869985205</v>
      </c>
      <c r="N87" s="29" t="n">
        <f aca="false">IFERROR(SUM(N39:N40)/N43,0)</f>
        <v>0.646480299803145</v>
      </c>
      <c r="O87" s="29" t="n">
        <f aca="false">IFERROR(SUM(O39:O40)/O43,0)</f>
        <v>0.539919522150533</v>
      </c>
      <c r="P87" s="29" t="n">
        <f aca="false">IFERROR(SUM(P39:P40)/P43,0)</f>
        <v>0.560713389321253</v>
      </c>
      <c r="Q87" s="29" t="n">
        <f aca="false">IFERROR(SUM(Q39:Q40)/Q43,0)</f>
        <v>0.504628124144565</v>
      </c>
      <c r="R87" s="29" t="n">
        <f aca="false">IFERROR(SUM(R39:R40)/R43,0)</f>
        <v>0.602334399018127</v>
      </c>
      <c r="S87" s="29" t="n">
        <f aca="false">IFERROR(SUM(S39:S40)/S43,0)</f>
        <v>0.545135536159169</v>
      </c>
      <c r="T87" s="29" t="n">
        <f aca="false">IFERROR(SUM(T39:T40)/T43,0)</f>
        <v>0.632862528758453</v>
      </c>
      <c r="U87" s="29" t="n">
        <f aca="false">IFERROR(SUM(U39:U40)/U43,0)</f>
        <v>0.57651197621131</v>
      </c>
      <c r="V87" s="29" t="n">
        <f aca="false">IFERROR(SUM(V39:V40)/V43,0)</f>
        <v>0.656206866039493</v>
      </c>
      <c r="W87" s="29" t="n">
        <f aca="false">IFERROR(SUM(W39:W40)/W43,0)</f>
        <v>0.601527562563053</v>
      </c>
      <c r="X87" s="29" t="n">
        <f aca="false">IFERROR(SUM(X39:X40)/X43,0)</f>
        <v>0.674632844944602</v>
      </c>
      <c r="Y87" s="29" t="n">
        <f aca="false">IFERROR(SUM(Y39:Y40)/Y43,0)</f>
        <v>0.621934807434719</v>
      </c>
      <c r="Z87" s="29" t="n">
        <f aca="false">IFERROR(SUM(Z39:Z40)/Z43,0)</f>
        <v>0.68954395831611</v>
      </c>
      <c r="AA87" s="29" t="n">
        <f aca="false">IFERROR(SUM(AA39:AA40)/AA43,0)</f>
        <v>0.638896587039372</v>
      </c>
      <c r="AB87" s="29" t="n">
        <f aca="false">IFERROR(SUM(AB39:AB40)/AB43,0)</f>
        <v>0.668748189236811</v>
      </c>
      <c r="AC87" s="29" t="n">
        <f aca="false">IFERROR(SUM(AC39:AC40)/AC43,0)</f>
        <v>0.612286526313218</v>
      </c>
      <c r="AD87" s="29" t="n">
        <f aca="false">IFERROR(SUM(AD39:AD40)/AD43,0)</f>
        <v>0.739932646876977</v>
      </c>
      <c r="AE87" s="29" t="n">
        <f aca="false">IFERROR(SUM(AE39:AE40)/AE43,0)</f>
        <v>0.672407258003193</v>
      </c>
      <c r="AF87" s="29" t="n">
        <f aca="false">IFERROR(SUM(AF39:AF40)/AF43,0)</f>
        <v>0.748660552612747</v>
      </c>
      <c r="AG87" s="29" t="n">
        <f aca="false">IFERROR(SUM(AG39:AG40)/AG43,0)</f>
        <v>0.773511028987202</v>
      </c>
      <c r="AH87" s="29" t="n">
        <f aca="false">IFERROR(SUM(AH39:AH40)/AH43,0)</f>
        <v>0.745376621673978</v>
      </c>
      <c r="AI87" s="29" t="n">
        <f aca="false">IFERROR(SUM(AI39:AI40)/AI43,0)</f>
        <v>0.812514384379432</v>
      </c>
      <c r="AJ87" s="29" t="n">
        <f aca="false">IFERROR(SUM(AJ39:AJ40)/AJ43,0)</f>
        <v>0.825784184736261</v>
      </c>
      <c r="AK87" s="29" t="n">
        <f aca="false">IFERROR(SUM(AK39:AK40)/AK43,0)</f>
        <v>0.838790960480309</v>
      </c>
    </row>
    <row r="88" customFormat="false" ht="15" hidden="false" customHeight="true" outlineLevel="0" collapsed="false">
      <c r="A88" s="25" t="s">
        <v>321</v>
      </c>
      <c r="B88" s="30" t="n">
        <f aca="false">0+B11</f>
        <v>0</v>
      </c>
      <c r="C88" s="30" t="n">
        <f aca="false">B88+C11</f>
        <v>1</v>
      </c>
      <c r="D88" s="30" t="n">
        <f aca="false">C88+D11</f>
        <v>3</v>
      </c>
      <c r="E88" s="30" t="n">
        <f aca="false">D88+E11</f>
        <v>4</v>
      </c>
      <c r="F88" s="30" t="n">
        <f aca="false">E88+F11</f>
        <v>6</v>
      </c>
      <c r="G88" s="30" t="n">
        <f aca="false">F88+G11</f>
        <v>7</v>
      </c>
      <c r="H88" s="30" t="n">
        <f aca="false">G88+H11</f>
        <v>9</v>
      </c>
      <c r="I88" s="30" t="n">
        <f aca="false">H88+I11</f>
        <v>10</v>
      </c>
      <c r="J88" s="30" t="n">
        <f aca="false">I88+J11</f>
        <v>12</v>
      </c>
      <c r="K88" s="30" t="n">
        <f aca="false">J88+K11</f>
        <v>13</v>
      </c>
      <c r="L88" s="30" t="n">
        <f aca="false">K88+L11</f>
        <v>15</v>
      </c>
      <c r="M88" s="30" t="n">
        <f aca="false">L88+M11</f>
        <v>16</v>
      </c>
      <c r="N88" s="30" t="n">
        <f aca="false">M88+N11</f>
        <v>18</v>
      </c>
      <c r="O88" s="30" t="n">
        <f aca="false">N88+O11</f>
        <v>20</v>
      </c>
      <c r="P88" s="30" t="n">
        <f aca="false">O88+P11</f>
        <v>23</v>
      </c>
      <c r="Q88" s="30" t="n">
        <f aca="false">P88+Q11</f>
        <v>25</v>
      </c>
      <c r="R88" s="30" t="n">
        <f aca="false">Q88+R11</f>
        <v>28</v>
      </c>
      <c r="S88" s="30" t="n">
        <f aca="false">R88+S11</f>
        <v>30</v>
      </c>
      <c r="T88" s="30" t="n">
        <f aca="false">S88+T11</f>
        <v>33</v>
      </c>
      <c r="U88" s="30" t="n">
        <f aca="false">T88+U11</f>
        <v>35</v>
      </c>
      <c r="V88" s="30" t="n">
        <f aca="false">U88+V11</f>
        <v>38</v>
      </c>
      <c r="W88" s="30" t="n">
        <f aca="false">V88+W11</f>
        <v>40</v>
      </c>
      <c r="X88" s="30" t="n">
        <f aca="false">W88+X11</f>
        <v>43</v>
      </c>
      <c r="Y88" s="30" t="n">
        <f aca="false">X88+Y11</f>
        <v>45</v>
      </c>
      <c r="Z88" s="30" t="n">
        <f aca="false">Y88+Z11</f>
        <v>48</v>
      </c>
      <c r="AA88" s="30" t="n">
        <f aca="false">Z88+AA11</f>
        <v>51</v>
      </c>
      <c r="AB88" s="30" t="n">
        <f aca="false">AA88+AB11</f>
        <v>55</v>
      </c>
      <c r="AC88" s="30" t="n">
        <f aca="false">AB88+AC11</f>
        <v>58</v>
      </c>
      <c r="AD88" s="30" t="n">
        <f aca="false">AC88+AD11</f>
        <v>62</v>
      </c>
      <c r="AE88" s="30" t="n">
        <f aca="false">AD88+AE11</f>
        <v>65</v>
      </c>
      <c r="AF88" s="30" t="n">
        <f aca="false">AE88+AF11</f>
        <v>69</v>
      </c>
      <c r="AG88" s="30" t="n">
        <f aca="false">AF88+AG11</f>
        <v>72</v>
      </c>
      <c r="AH88" s="30" t="n">
        <f aca="false">AG88+AH11</f>
        <v>76</v>
      </c>
      <c r="AI88" s="30" t="n">
        <f aca="false">AH88+AI11</f>
        <v>79</v>
      </c>
      <c r="AJ88" s="30" t="n">
        <f aca="false">AI88+AJ11</f>
        <v>83</v>
      </c>
      <c r="AK88" s="30" t="n">
        <f aca="false">AJ88+AK11</f>
        <v>86</v>
      </c>
    </row>
    <row r="89" customFormat="false" ht="15" hidden="false" customHeight="true" outlineLevel="0" collapsed="false">
      <c r="A89" s="25" t="s">
        <v>322</v>
      </c>
      <c r="B89" s="30" t="n">
        <f aca="false">0+B15</f>
        <v>0</v>
      </c>
      <c r="C89" s="30" t="n">
        <f aca="false">B89+C15</f>
        <v>0</v>
      </c>
      <c r="D89" s="30" t="n">
        <f aca="false">C89+D15</f>
        <v>1</v>
      </c>
      <c r="E89" s="30" t="n">
        <f aca="false">D89+E15</f>
        <v>3</v>
      </c>
      <c r="F89" s="30" t="n">
        <f aca="false">E89+F15</f>
        <v>4</v>
      </c>
      <c r="G89" s="30" t="n">
        <f aca="false">F89+G15</f>
        <v>6</v>
      </c>
      <c r="H89" s="30" t="n">
        <f aca="false">G89+H15</f>
        <v>7</v>
      </c>
      <c r="I89" s="30" t="n">
        <f aca="false">H89+I15</f>
        <v>9</v>
      </c>
      <c r="J89" s="30" t="n">
        <f aca="false">I89+J15</f>
        <v>10</v>
      </c>
      <c r="K89" s="30" t="n">
        <f aca="false">J89+K15</f>
        <v>12</v>
      </c>
      <c r="L89" s="30" t="n">
        <f aca="false">K89+L15</f>
        <v>13</v>
      </c>
      <c r="M89" s="30" t="n">
        <f aca="false">L89+M15</f>
        <v>15</v>
      </c>
      <c r="N89" s="30" t="n">
        <f aca="false">M89+N15</f>
        <v>16</v>
      </c>
      <c r="O89" s="30" t="n">
        <f aca="false">N89+O15</f>
        <v>18</v>
      </c>
      <c r="P89" s="30" t="n">
        <f aca="false">O89+P15</f>
        <v>20</v>
      </c>
      <c r="Q89" s="30" t="n">
        <f aca="false">P89+Q15</f>
        <v>23</v>
      </c>
      <c r="R89" s="30" t="n">
        <f aca="false">Q89+R15</f>
        <v>25</v>
      </c>
      <c r="S89" s="30" t="n">
        <f aca="false">R89+S15</f>
        <v>28</v>
      </c>
      <c r="T89" s="30" t="n">
        <f aca="false">S89+T15</f>
        <v>30</v>
      </c>
      <c r="U89" s="30" t="n">
        <f aca="false">T89+U15</f>
        <v>33</v>
      </c>
      <c r="V89" s="30" t="n">
        <f aca="false">U89+V15</f>
        <v>35</v>
      </c>
      <c r="W89" s="30" t="n">
        <f aca="false">V89+W15</f>
        <v>38</v>
      </c>
      <c r="X89" s="30" t="n">
        <f aca="false">W89+X15</f>
        <v>40</v>
      </c>
      <c r="Y89" s="30" t="n">
        <f aca="false">X89+Y15</f>
        <v>43</v>
      </c>
      <c r="Z89" s="30" t="n">
        <f aca="false">Y89+Z15</f>
        <v>45</v>
      </c>
      <c r="AA89" s="30" t="n">
        <f aca="false">Z89+AA15</f>
        <v>48</v>
      </c>
      <c r="AB89" s="30" t="n">
        <f aca="false">AA89+AB15</f>
        <v>51</v>
      </c>
      <c r="AC89" s="30" t="n">
        <f aca="false">AB89+AC15</f>
        <v>55</v>
      </c>
      <c r="AD89" s="30" t="n">
        <f aca="false">AC89+AD15</f>
        <v>58</v>
      </c>
      <c r="AE89" s="30" t="n">
        <f aca="false">AD89+AE15</f>
        <v>62</v>
      </c>
      <c r="AF89" s="30" t="n">
        <f aca="false">AE89+AF15</f>
        <v>65</v>
      </c>
      <c r="AG89" s="30" t="n">
        <f aca="false">AF89+AG15</f>
        <v>68</v>
      </c>
      <c r="AH89" s="30" t="n">
        <f aca="false">AG89+AH15</f>
        <v>71</v>
      </c>
      <c r="AI89" s="30" t="n">
        <f aca="false">AH89+AI15</f>
        <v>73</v>
      </c>
      <c r="AJ89" s="30" t="n">
        <f aca="false">AI89+AJ15</f>
        <v>75</v>
      </c>
      <c r="AK89" s="30" t="n">
        <f aca="false">AJ89+AK15</f>
        <v>77</v>
      </c>
    </row>
    <row r="90" customFormat="false" ht="15" hidden="false" customHeight="true" outlineLevel="0" collapsed="false">
      <c r="A90" s="25" t="s">
        <v>323</v>
      </c>
      <c r="B90" s="30" t="n">
        <f aca="false">B88-B89-B35-B36</f>
        <v>0</v>
      </c>
      <c r="C90" s="30" t="n">
        <f aca="false">C88-C89-C35-C36</f>
        <v>0</v>
      </c>
      <c r="D90" s="30" t="n">
        <f aca="false">D88-D89-D35-D36</f>
        <v>0</v>
      </c>
      <c r="E90" s="30" t="n">
        <f aca="false">E88-E89-E35-E36</f>
        <v>0</v>
      </c>
      <c r="F90" s="30" t="n">
        <f aca="false">F88-F89-F35-F36</f>
        <v>0</v>
      </c>
      <c r="G90" s="30" t="n">
        <f aca="false">G88-G89-G35-G36</f>
        <v>0</v>
      </c>
      <c r="H90" s="30" t="n">
        <f aca="false">H88-H89-H35-H36</f>
        <v>0</v>
      </c>
      <c r="I90" s="30" t="n">
        <f aca="false">I88-I89-I35-I36</f>
        <v>0</v>
      </c>
      <c r="J90" s="30" t="n">
        <f aca="false">J88-J89-J35-J36</f>
        <v>0</v>
      </c>
      <c r="K90" s="30" t="n">
        <f aca="false">K88-K89-K35-K36</f>
        <v>0</v>
      </c>
      <c r="L90" s="30" t="n">
        <f aca="false">L88-L89-L35-L36</f>
        <v>0</v>
      </c>
      <c r="M90" s="30" t="n">
        <f aca="false">M88-M89-M35-M36</f>
        <v>0</v>
      </c>
      <c r="N90" s="30" t="n">
        <f aca="false">N88-N89-N35-N36</f>
        <v>0</v>
      </c>
      <c r="O90" s="30" t="n">
        <f aca="false">O88-O89-O35-O36</f>
        <v>0</v>
      </c>
      <c r="P90" s="30" t="n">
        <f aca="false">P88-P89-P35-P36</f>
        <v>0</v>
      </c>
      <c r="Q90" s="30" t="n">
        <f aca="false">Q88-Q89-Q35-Q36</f>
        <v>0</v>
      </c>
      <c r="R90" s="30" t="n">
        <f aca="false">R88-R89-R35-R36</f>
        <v>0</v>
      </c>
      <c r="S90" s="30" t="n">
        <f aca="false">S88-S89-S35-S36</f>
        <v>0</v>
      </c>
      <c r="T90" s="30" t="n">
        <f aca="false">T88-T89-T35-T36</f>
        <v>0</v>
      </c>
      <c r="U90" s="30" t="n">
        <f aca="false">U88-U89-U35-U36</f>
        <v>0</v>
      </c>
      <c r="V90" s="30" t="n">
        <f aca="false">V88-V89-V35-V36</f>
        <v>0</v>
      </c>
      <c r="W90" s="30" t="n">
        <f aca="false">W88-W89-W35-W36</f>
        <v>0</v>
      </c>
      <c r="X90" s="30" t="n">
        <f aca="false">X88-X89-X35-X36</f>
        <v>0</v>
      </c>
      <c r="Y90" s="30" t="n">
        <f aca="false">Y88-Y89-Y35-Y36</f>
        <v>0</v>
      </c>
      <c r="Z90" s="30" t="n">
        <f aca="false">Z88-Z89-Z35-Z36</f>
        <v>0</v>
      </c>
      <c r="AA90" s="30" t="n">
        <f aca="false">AA88-AA89-AA35-AA36</f>
        <v>0</v>
      </c>
      <c r="AB90" s="30" t="n">
        <f aca="false">AB88-AB89-AB35-AB36</f>
        <v>0</v>
      </c>
      <c r="AC90" s="30" t="n">
        <f aca="false">AC88-AC89-AC35-AC36</f>
        <v>0</v>
      </c>
      <c r="AD90" s="30" t="n">
        <f aca="false">AD88-AD89-AD35-AD36</f>
        <v>0</v>
      </c>
      <c r="AE90" s="30" t="n">
        <f aca="false">AE88-AE89-AE35-AE36</f>
        <v>0</v>
      </c>
      <c r="AF90" s="30" t="n">
        <f aca="false">AF88-AF89-AF35-AF36</f>
        <v>0</v>
      </c>
      <c r="AG90" s="30" t="n">
        <f aca="false">AG88-AG89-AG35-AG36</f>
        <v>0</v>
      </c>
      <c r="AH90" s="30" t="n">
        <f aca="false">AH88-AH89-AH35-AH36</f>
        <v>0</v>
      </c>
      <c r="AI90" s="30" t="n">
        <f aca="false">AI88-AI89-AI35-AI36</f>
        <v>0</v>
      </c>
      <c r="AJ90" s="30" t="n">
        <f aca="false">AJ88-AJ89-AJ35-AJ36</f>
        <v>0</v>
      </c>
      <c r="AK90" s="30" t="n">
        <f aca="false">AK88-AK89-AK35-AK36</f>
        <v>0</v>
      </c>
    </row>
    <row r="91" customFormat="false" ht="15" hidden="false" customHeight="true" outlineLevel="0" collapsed="false">
      <c r="A91" s="25" t="s">
        <v>324</v>
      </c>
      <c r="B91" s="30" t="n">
        <f aca="false">B43-B56-(B65-0)+(B66-0)-B64</f>
        <v>0</v>
      </c>
      <c r="C91" s="30" t="n">
        <f aca="false">C43-C56-(C65-B65)+(C66-B66)-C64</f>
        <v>0</v>
      </c>
      <c r="D91" s="30" t="n">
        <f aca="false">D43-D56-(D65-C65)+(D66-C66)-D64</f>
        <v>0</v>
      </c>
      <c r="E91" s="30" t="n">
        <f aca="false">E43-E56-(E65-D65)+(E66-D66)-E64</f>
        <v>0</v>
      </c>
      <c r="F91" s="30" t="n">
        <f aca="false">F43-F56-(F65-E65)+(F66-E66)-F64</f>
        <v>0</v>
      </c>
      <c r="G91" s="30" t="n">
        <f aca="false">G43-G56-(G65-F65)+(G66-F66)-G64</f>
        <v>0</v>
      </c>
      <c r="H91" s="30" t="n">
        <f aca="false">H43-H56-(H65-G65)+(H66-G66)-H64</f>
        <v>0</v>
      </c>
      <c r="I91" s="30" t="n">
        <f aca="false">I43-I56-(I65-H65)+(I66-H66)-I64</f>
        <v>0</v>
      </c>
      <c r="J91" s="30" t="n">
        <f aca="false">J43-J56-(J65-I65)+(J66-I66)-J64</f>
        <v>0</v>
      </c>
      <c r="K91" s="30" t="n">
        <f aca="false">K43-K56-(K65-J65)+(K66-J66)-K64</f>
        <v>0</v>
      </c>
      <c r="L91" s="30" t="n">
        <f aca="false">L43-L56-(L65-K65)+(L66-K66)-L64</f>
        <v>0</v>
      </c>
      <c r="M91" s="30" t="n">
        <f aca="false">M43-M56-(M65-L65)+(M66-L66)-M64</f>
        <v>0</v>
      </c>
      <c r="N91" s="30" t="n">
        <f aca="false">N43-N56-(N65-M65)+(N66-M66)-N64</f>
        <v>0</v>
      </c>
      <c r="O91" s="30" t="n">
        <f aca="false">O43-O56-(O65-N65)+(O66-N66)-O64</f>
        <v>0</v>
      </c>
      <c r="P91" s="30" t="n">
        <f aca="false">P43-P56-(P65-O65)+(P66-O66)-P64</f>
        <v>0</v>
      </c>
      <c r="Q91" s="30" t="n">
        <f aca="false">Q43-Q56-(Q65-P65)+(Q66-P66)-Q64</f>
        <v>0</v>
      </c>
      <c r="R91" s="30" t="n">
        <f aca="false">R43-R56-(R65-Q65)+(R66-Q66)-R64</f>
        <v>0</v>
      </c>
      <c r="S91" s="30" t="n">
        <f aca="false">S43-S56-(S65-R65)+(S66-R66)-S64</f>
        <v>0</v>
      </c>
      <c r="T91" s="30" t="n">
        <f aca="false">T43-T56-(T65-S65)+(T66-S66)-T64</f>
        <v>0</v>
      </c>
      <c r="U91" s="30" t="n">
        <f aca="false">U43-U56-(U65-T65)+(U66-T66)-U64</f>
        <v>0</v>
      </c>
      <c r="V91" s="30" t="n">
        <f aca="false">V43-V56-(V65-U65)+(V66-U66)-V64</f>
        <v>0</v>
      </c>
      <c r="W91" s="30" t="n">
        <f aca="false">W43-W56-(W65-V65)+(W66-V66)-W64</f>
        <v>0</v>
      </c>
      <c r="X91" s="30" t="n">
        <f aca="false">X43-X56-(X65-W65)+(X66-W66)-X64</f>
        <v>0</v>
      </c>
      <c r="Y91" s="30" t="n">
        <f aca="false">Y43-Y56-(Y65-X65)+(Y66-X66)-Y64</f>
        <v>0</v>
      </c>
      <c r="Z91" s="30" t="n">
        <f aca="false">Z43-Z56-(Z65-Y65)+(Z66-Y66)-Z64</f>
        <v>0</v>
      </c>
      <c r="AA91" s="30" t="n">
        <f aca="false">AA43-AA56-(AA65-Z65)+(AA66-Z66)-AA64</f>
        <v>0</v>
      </c>
      <c r="AB91" s="30" t="n">
        <f aca="false">AB43-AB56-(AB65-AA65)+(AB66-AA66)-AB64</f>
        <v>0</v>
      </c>
      <c r="AC91" s="30" t="n">
        <f aca="false">AC43-AC56-(AC65-AB65)+(AC66-AB66)-AC64</f>
        <v>0</v>
      </c>
      <c r="AD91" s="30" t="n">
        <f aca="false">AD43-AD56-(AD65-AC65)+(AD66-AC66)-AD64</f>
        <v>0</v>
      </c>
      <c r="AE91" s="30" t="n">
        <f aca="false">AE43-AE56-(AE65-AD65)+(AE66-AD66)-AE64</f>
        <v>0</v>
      </c>
      <c r="AF91" s="30" t="n">
        <f aca="false">AF43-AF56-(AF65-AE65)+(AF66-AE66)-AF64</f>
        <v>0</v>
      </c>
      <c r="AG91" s="30" t="n">
        <f aca="false">AG43-AG56-(AG65-AF65)+(AG66-AF66)-AG64</f>
        <v>0</v>
      </c>
      <c r="AH91" s="30" t="n">
        <f aca="false">AH43-AH56-(AH65-AG65)+(AH66-AG66)-AH64</f>
        <v>0</v>
      </c>
      <c r="AI91" s="30" t="n">
        <f aca="false">AI43-AI56-(AI65-AH65)+(AI66-AH66)-AI64</f>
        <v>0</v>
      </c>
      <c r="AJ91" s="30" t="n">
        <f aca="false">AJ43-AJ56-(AJ65-AI65)+(AJ66-AI66)-AJ64</f>
        <v>0</v>
      </c>
      <c r="AK91" s="30" t="n">
        <f aca="false">AK43-AK56-(AK65-AJ65)+(AK66-AJ66)-AK64</f>
        <v>0</v>
      </c>
    </row>
    <row r="92" customFormat="false" ht="15" hidden="false" customHeight="true" outlineLevel="0" collapsed="false">
      <c r="A92" s="25" t="s">
        <v>325</v>
      </c>
      <c r="B92" s="30" t="n">
        <f aca="false">B69-0-B67+B68</f>
        <v>0</v>
      </c>
      <c r="C92" s="30" t="n">
        <f aca="false">C69-B69-C67+C68</f>
        <v>0</v>
      </c>
      <c r="D92" s="30" t="n">
        <f aca="false">D69-C69-D67+D68</f>
        <v>0</v>
      </c>
      <c r="E92" s="30" t="n">
        <f aca="false">E69-D69-E67+E68</f>
        <v>0</v>
      </c>
      <c r="F92" s="30" t="n">
        <f aca="false">F69-E69-F67+F68</f>
        <v>0</v>
      </c>
      <c r="G92" s="30" t="n">
        <f aca="false">G69-F69-G67+G68</f>
        <v>0</v>
      </c>
      <c r="H92" s="30" t="n">
        <f aca="false">H69-G69-H67+H68</f>
        <v>0</v>
      </c>
      <c r="I92" s="30" t="n">
        <f aca="false">I69-H69-I67+I68</f>
        <v>0</v>
      </c>
      <c r="J92" s="30" t="n">
        <f aca="false">J69-I69-J67+J68</f>
        <v>0</v>
      </c>
      <c r="K92" s="30" t="n">
        <f aca="false">K69-J69-K67+K68</f>
        <v>0</v>
      </c>
      <c r="L92" s="30" t="n">
        <f aca="false">L69-K69-L67+L68</f>
        <v>0</v>
      </c>
      <c r="M92" s="30" t="n">
        <f aca="false">M69-L69-M67+M68</f>
        <v>0</v>
      </c>
      <c r="N92" s="30" t="n">
        <f aca="false">N69-M69-N67+N68</f>
        <v>0</v>
      </c>
      <c r="O92" s="30" t="n">
        <f aca="false">O69-N69-O67+O68</f>
        <v>0</v>
      </c>
      <c r="P92" s="30" t="n">
        <f aca="false">P69-O69-P67+P68</f>
        <v>0</v>
      </c>
      <c r="Q92" s="30" t="n">
        <f aca="false">Q69-P69-Q67+Q68</f>
        <v>0</v>
      </c>
      <c r="R92" s="30" t="n">
        <f aca="false">R69-Q69-R67+R68</f>
        <v>0</v>
      </c>
      <c r="S92" s="30" t="n">
        <f aca="false">S69-R69-S67+S68</f>
        <v>0</v>
      </c>
      <c r="T92" s="30" t="n">
        <f aca="false">T69-S69-T67+T68</f>
        <v>0</v>
      </c>
      <c r="U92" s="30" t="n">
        <f aca="false">U69-T69-U67+U68</f>
        <v>0</v>
      </c>
      <c r="V92" s="30" t="n">
        <f aca="false">V69-U69-V67+V68</f>
        <v>0</v>
      </c>
      <c r="W92" s="30" t="n">
        <f aca="false">W69-V69-W67+W68</f>
        <v>0</v>
      </c>
      <c r="X92" s="30" t="n">
        <f aca="false">X69-W69-X67+X68</f>
        <v>0</v>
      </c>
      <c r="Y92" s="30" t="n">
        <f aca="false">Y69-X69-Y67+Y68</f>
        <v>0</v>
      </c>
      <c r="Z92" s="30" t="n">
        <f aca="false">Z69-Y69-Z67+Z68</f>
        <v>0</v>
      </c>
      <c r="AA92" s="30" t="n">
        <f aca="false">AA69-Z69-AA67+AA68</f>
        <v>0</v>
      </c>
      <c r="AB92" s="30" t="n">
        <f aca="false">AB69-AA69-AB67+AB68</f>
        <v>0</v>
      </c>
      <c r="AC92" s="30" t="n">
        <f aca="false">AC69-AB69-AC67+AC68</f>
        <v>0</v>
      </c>
      <c r="AD92" s="30" t="n">
        <f aca="false">AD69-AC69-AD67+AD68</f>
        <v>0</v>
      </c>
      <c r="AE92" s="30" t="n">
        <f aca="false">AE69-AD69-AE67+AE68</f>
        <v>0</v>
      </c>
      <c r="AF92" s="30" t="n">
        <f aca="false">AF69-AE69-AF67+AF68</f>
        <v>0</v>
      </c>
      <c r="AG92" s="30" t="n">
        <f aca="false">AG69-AF69-AG67+AG68</f>
        <v>0</v>
      </c>
      <c r="AH92" s="30" t="n">
        <f aca="false">AH69-AG69-AH67+AH68</f>
        <v>0</v>
      </c>
      <c r="AI92" s="30" t="n">
        <f aca="false">AI69-AH69-AI67+AI68</f>
        <v>0</v>
      </c>
      <c r="AJ92" s="30" t="n">
        <f aca="false">AJ69-AI69-AJ67+AJ68</f>
        <v>0</v>
      </c>
      <c r="AK92" s="30" t="n">
        <f aca="false">AK69-AJ69-AK67+AK68</f>
        <v>0</v>
      </c>
    </row>
    <row r="93" customFormat="false" ht="15" hidden="false" customHeight="true" outlineLevel="0" collapsed="false">
      <c r="A93" s="25" t="s">
        <v>326</v>
      </c>
      <c r="B93" s="30" t="n">
        <f aca="false">B45+SUM(B46:B47)*(B28-B17*Cases!$F$21*Offers!$D$9)/B27+IFERROR(B48*B39/B43,0)</f>
        <v>0</v>
      </c>
      <c r="C93" s="30" t="n">
        <f aca="false">C45+SUM(C46:C47)*(C28-C17*Cases!$F$21*Offers!$D$9)/C27+IFERROR(C48*C39/C43,0)</f>
        <v>0</v>
      </c>
      <c r="D93" s="30" t="n">
        <f aca="false">D45+SUM(D46:D47)*(D28-D17*Cases!$F$21*Offers!$D$9)/D27+IFERROR(D48*D39/D43,0)</f>
        <v>431.756077541864</v>
      </c>
      <c r="E93" s="30" t="n">
        <f aca="false">E45+SUM(E46:E47)*(E28-E17*Cases!$F$21*Offers!$D$9)/E27+IFERROR(E48*E39/E43,0)</f>
        <v>1474.23336407019</v>
      </c>
      <c r="F93" s="30" t="n">
        <f aca="false">F45+SUM(F46:F47)*(F28-F17*Cases!$F$21*Offers!$D$9)/F27+IFERROR(F48*F39/F43,0)</f>
        <v>2304.44013783678</v>
      </c>
      <c r="G93" s="30" t="n">
        <f aca="false">G45+SUM(G46:G47)*(G28-G17*Cases!$F$21*Offers!$D$9)/G27+IFERROR(G48*G39/G43,0)</f>
        <v>3302.41296268849</v>
      </c>
      <c r="H93" s="30" t="n">
        <f aca="false">H45+SUM(H46:H47)*(H28-H17*Cases!$F$21*Offers!$D$9)/H27+IFERROR(H48*H39/H43,0)</f>
        <v>4130.44083784754</v>
      </c>
      <c r="I93" s="30" t="n">
        <f aca="false">I45+SUM(I46:I47)*(I28-I17*Cases!$F$21*Offers!$D$9)/I27+IFERROR(I48*I39/I43,0)</f>
        <v>5097.98926321828</v>
      </c>
      <c r="J93" s="30" t="n">
        <f aca="false">J45+SUM(J46:J47)*(J28-J17*Cases!$F$21*Offers!$D$9)/J27+IFERROR(J48*J39/J43,0)</f>
        <v>5918.07786277834</v>
      </c>
      <c r="K93" s="30" t="n">
        <f aca="false">K45+SUM(K46:K47)*(K28-K17*Cases!$F$21*Offers!$D$9)/K27+IFERROR(K48*K39/K43,0)</f>
        <v>6859.87980528234</v>
      </c>
      <c r="L93" s="30" t="n">
        <f aca="false">L45+SUM(L46:L47)*(L28-L17*Cases!$F$21*Offers!$D$9)/L27+IFERROR(L48*L39/L43,0)</f>
        <v>7669.19675949687</v>
      </c>
      <c r="M93" s="30" t="n">
        <f aca="false">M45+SUM(M46:M47)*(M28-M17*Cases!$F$21*Offers!$D$9)/M27+IFERROR(M48*M39/M43,0)</f>
        <v>8587.9371138515</v>
      </c>
      <c r="N93" s="30" t="n">
        <f aca="false">N45+SUM(N46:N47)*(N28-N17*Cases!$F$21*Offers!$D$9)/N27+IFERROR(N48*N39/N43,0)</f>
        <v>9693.98679278409</v>
      </c>
      <c r="O93" s="30" t="n">
        <f aca="false">O45+SUM(O46:O47)*(O28-O17*Cases!$F$21*Offers!$D$9)/O27+IFERROR(O48*O39/O43,0)</f>
        <v>10644.684297976</v>
      </c>
      <c r="P93" s="30" t="n">
        <f aca="false">P45+SUM(P46:P47)*(P28-P17*Cases!$F$21*Offers!$D$9)/P27+IFERROR(P48*P39/P43,0)</f>
        <v>11858.0314253843</v>
      </c>
      <c r="Q93" s="30" t="n">
        <f aca="false">Q45+SUM(Q46:Q47)*(Q28-Q17*Cases!$F$21*Offers!$D$9)/Q27+IFERROR(Q48*Q39/Q43,0)</f>
        <v>13436.5865908769</v>
      </c>
      <c r="R93" s="30" t="n">
        <f aca="false">R45+SUM(R46:R47)*(R28-R17*Cases!$F$21*Offers!$D$9)/R27+IFERROR(R48*R39/R43,0)</f>
        <v>15122.5171965086</v>
      </c>
      <c r="S93" s="30" t="n">
        <f aca="false">S45+SUM(S46:S47)*(S28-S17*Cases!$F$21*Offers!$D$9)/S27+IFERROR(S48*S39/S43,0)</f>
        <v>16686.1573572974</v>
      </c>
      <c r="T93" s="30" t="n">
        <f aca="false">T45+SUM(T46:T47)*(T28-T17*Cases!$F$21*Offers!$D$9)/T27+IFERROR(T48*T39/T43,0)</f>
        <v>18305.2861259275</v>
      </c>
      <c r="U93" s="30" t="n">
        <f aca="false">U45+SUM(U46:U47)*(U28-U17*Cases!$F$21*Offers!$D$9)/U27+IFERROR(U48*U39/U43,0)</f>
        <v>19856.1859950976</v>
      </c>
      <c r="V93" s="30" t="n">
        <f aca="false">V45+SUM(V46:V47)*(V28-V17*Cases!$F$21*Offers!$D$9)/V27+IFERROR(V48*V39/V43,0)</f>
        <v>21250.2383515991</v>
      </c>
      <c r="W93" s="30" t="n">
        <f aca="false">W45+SUM(W46:W47)*(W28-W17*Cases!$F$21*Offers!$D$9)/W27+IFERROR(W48*W39/W43,0)</f>
        <v>22768.8259124752</v>
      </c>
      <c r="X93" s="30" t="n">
        <f aca="false">X45+SUM(X46:X47)*(X28-X17*Cases!$F$21*Offers!$D$9)/X27+IFERROR(X48*X39/X43,0)</f>
        <v>24331.5415052099</v>
      </c>
      <c r="Y93" s="30" t="n">
        <f aca="false">Y45+SUM(Y46:Y47)*(Y28-Y17*Cases!$F$21*Offers!$D$9)/Y27+IFERROR(Y48*Y39/Y43,0)</f>
        <v>25832.9272679532</v>
      </c>
      <c r="Z93" s="30" t="n">
        <f aca="false">Z45+SUM(Z46:Z47)*(Z28-Z17*Cases!$F$21*Offers!$D$9)/Z27+IFERROR(Z48*Z39/Z43,0)</f>
        <v>27182.7674328215</v>
      </c>
      <c r="AA93" s="30" t="n">
        <f aca="false">AA45+SUM(AA46:AA47)*(AA28-AA17*Cases!$F$21*Offers!$D$9)/AA27+IFERROR(AA48*AA39/AA43,0)</f>
        <v>28672.3519763411</v>
      </c>
      <c r="AB93" s="30" t="n">
        <f aca="false">AB45+SUM(AB46:AB47)*(AB28-AB17*Cases!$F$21*Offers!$D$9)/AB27+IFERROR(AB48*AB39/AB43,0)</f>
        <v>30445.0948471392</v>
      </c>
      <c r="AC93" s="30" t="n">
        <f aca="false">AC45+SUM(AC46:AC47)*(AC28-AC17*Cases!$F$21*Offers!$D$9)/AC27+IFERROR(AC48*AC39/AC43,0)</f>
        <v>32543.3531535229</v>
      </c>
      <c r="AD93" s="30" t="n">
        <f aca="false">AD45+SUM(AD46:AD47)*(AD28-AD17*Cases!$F$21*Offers!$D$9)/AD27+IFERROR(AD48*AD39/AD43,0)</f>
        <v>34569.204366794</v>
      </c>
      <c r="AE93" s="30" t="n">
        <f aca="false">AE45+SUM(AE46:AE47)*(AE28-AE17*Cases!$F$21*Offers!$D$9)/AE27+IFERROR(AE48*AE39/AE43,0)</f>
        <v>36557.0753089765</v>
      </c>
      <c r="AF93" s="30" t="n">
        <f aca="false">AF45+SUM(AF46:AF47)*(AF28-AF17*Cases!$F$21*Offers!$D$9)/AF27+IFERROR(AF48*AF39/AF43,0)</f>
        <v>38488.7871451249</v>
      </c>
      <c r="AG93" s="30" t="n">
        <f aca="false">AG45+SUM(AG46:AG47)*(AG28-AG17*Cases!$F$21*Offers!$D$9)/AG27+IFERROR(AG48*AG39/AG43,0)</f>
        <v>40097.7118923895</v>
      </c>
      <c r="AH93" s="30" t="n">
        <f aca="false">AH45+SUM(AH46:AH47)*(AH28-AH17*Cases!$F$21*Offers!$D$9)/AH27+IFERROR(AH48*AH39/AH43,0)</f>
        <v>41643.5626320413</v>
      </c>
      <c r="AI93" s="30" t="n">
        <f aca="false">AI45+SUM(AI46:AI47)*(AI28-AI17*Cases!$F$21*Offers!$D$9)/AI27+IFERROR(AI48*AI39/AI43,0)</f>
        <v>42846.5294168758</v>
      </c>
      <c r="AJ93" s="30" t="n">
        <f aca="false">AJ45+SUM(AJ46:AJ47)*(AJ28-AJ17*Cases!$F$21*Offers!$D$9)/AJ27+IFERROR(AJ48*AJ39/AJ43,0)</f>
        <v>43740.0363190626</v>
      </c>
      <c r="AK93" s="30" t="n">
        <f aca="false">AK45+SUM(AK46:AK47)*(AK28-AK17*Cases!$F$21*Offers!$D$9)/AK27+IFERROR(AK48*AK39/AK43,0)</f>
        <v>44643.529891561</v>
      </c>
    </row>
    <row r="94" customFormat="false" ht="15" hidden="false" customHeight="true" outlineLevel="0" collapsed="false">
      <c r="A94" s="25" t="s">
        <v>327</v>
      </c>
      <c r="B94" s="30" t="n">
        <f aca="false">SUM(B46:B47)*B17*Cases!$F$21*Offers!$D$9/B27+IFERROR(B48*B40/B43,0)</f>
        <v>0</v>
      </c>
      <c r="C94" s="30" t="n">
        <f aca="false">SUM(C46:C47)*C17*Cases!$F$21*Offers!$D$9/C27+IFERROR(C48*C40/C43,0)</f>
        <v>0</v>
      </c>
      <c r="D94" s="30" t="n">
        <f aca="false">SUM(D46:D47)*D17*Cases!$F$21*Offers!$D$9/D27+IFERROR(D48*D40/D43,0)</f>
        <v>246.208404486584</v>
      </c>
      <c r="E94" s="30" t="n">
        <f aca="false">SUM(E46:E47)*E17*Cases!$F$21*Offers!$D$9/E27+IFERROR(E48*E40/E43,0)</f>
        <v>732.950948458707</v>
      </c>
      <c r="F94" s="30" t="n">
        <f aca="false">SUM(F46:F47)*F17*Cases!$F$21*Offers!$D$9/F27+IFERROR(F48*F40/F43,0)</f>
        <v>996.496796761652</v>
      </c>
      <c r="G94" s="30" t="n">
        <f aca="false">SUM(G46:G47)*G17*Cases!$F$21*Offers!$D$9/G27+IFERROR(G48*G40/G43,0)</f>
        <v>1458.54793839156</v>
      </c>
      <c r="H94" s="30" t="n">
        <f aca="false">SUM(H46:H47)*H17*Cases!$F$21*Offers!$D$9/H27+IFERROR(H48*H40/H43,0)</f>
        <v>1725.57522919675</v>
      </c>
      <c r="I94" s="30" t="n">
        <f aca="false">SUM(I46:I47)*I17*Cases!$F$21*Offers!$D$9/I27+IFERROR(I48*I40/I43,0)</f>
        <v>2172.22436927162</v>
      </c>
      <c r="J94" s="30" t="n">
        <f aca="false">SUM(J46:J47)*J17*Cases!$F$21*Offers!$D$9/J27+IFERROR(J48*J40/J43,0)</f>
        <v>2438.7938898377</v>
      </c>
      <c r="K94" s="30" t="n">
        <f aca="false">SUM(K46:K47)*K17*Cases!$F$21*Offers!$D$9/K27+IFERROR(K48*K40/K43,0)</f>
        <v>2873.06305200294</v>
      </c>
      <c r="L94" s="30" t="n">
        <f aca="false">SUM(L46:L47)*L17*Cases!$F$21*Offers!$D$9/L27+IFERROR(L48*L40/L43,0)</f>
        <v>3137.18993894242</v>
      </c>
      <c r="M94" s="30" t="n">
        <f aca="false">SUM(M46:M47)*M17*Cases!$F$21*Offers!$D$9/M27+IFERROR(M48*M40/M43,0)</f>
        <v>3560.7741342939</v>
      </c>
      <c r="N94" s="30" t="n">
        <f aca="false">SUM(N46:N47)*N17*Cases!$F$21*Offers!$D$9/N27+IFERROR(N48*N40/N43,0)</f>
        <v>4138.30148438612</v>
      </c>
      <c r="O94" s="30" t="n">
        <f aca="false">SUM(O46:O47)*O17*Cases!$F$21*Offers!$D$9/O27+IFERROR(O48*O40/O43,0)</f>
        <v>4601.25405387409</v>
      </c>
      <c r="P94" s="30" t="n">
        <f aca="false">SUM(P46:P47)*P17*Cases!$F$21*Offers!$D$9/P27+IFERROR(P48*P40/P43,0)</f>
        <v>5115.62603896764</v>
      </c>
      <c r="Q94" s="30" t="n">
        <f aca="false">SUM(Q46:Q47)*Q17*Cases!$F$21*Offers!$D$9/Q27+IFERROR(Q48*Q40/Q43,0)</f>
        <v>5842.06365321993</v>
      </c>
      <c r="R94" s="30" t="n">
        <f aca="false">SUM(R46:R47)*R17*Cases!$F$21*Offers!$D$9/R27+IFERROR(R48*R40/R43,0)</f>
        <v>6650.65424139121</v>
      </c>
      <c r="S94" s="30" t="n">
        <f aca="false">SUM(S46:S47)*S17*Cases!$F$21*Offers!$D$9/S27+IFERROR(S48*S40/S43,0)</f>
        <v>7386.11811631511</v>
      </c>
      <c r="T94" s="30" t="n">
        <f aca="false">SUM(T46:T47)*T17*Cases!$F$21*Offers!$D$9/T27+IFERROR(T48*T40/T43,0)</f>
        <v>8142.49586935457</v>
      </c>
      <c r="U94" s="30" t="n">
        <f aca="false">SUM(U46:U47)*U17*Cases!$F$21*Offers!$D$9/U27+IFERROR(U48*U40/U43,0)</f>
        <v>8883.9180723094</v>
      </c>
      <c r="V94" s="30" t="n">
        <f aca="false">SUM(V46:V47)*V17*Cases!$F$21*Offers!$D$9/V27+IFERROR(V48*V40/V43,0)</f>
        <v>9425.7572417334</v>
      </c>
      <c r="W94" s="30" t="n">
        <f aca="false">SUM(W46:W47)*W17*Cases!$F$21*Offers!$D$9/W27+IFERROR(W48*W40/W43,0)</f>
        <v>10152.4379251585</v>
      </c>
      <c r="X94" s="30" t="n">
        <f aca="false">SUM(X46:X47)*X17*Cases!$F$21*Offers!$D$9/X27+IFERROR(X48*X40/X43,0)</f>
        <v>10883.4772462636</v>
      </c>
      <c r="Y94" s="30" t="n">
        <f aca="false">SUM(Y46:Y47)*Y17*Cases!$F$21*Offers!$D$9/Y27+IFERROR(Y48*Y40/Y43,0)</f>
        <v>11610.3733504469</v>
      </c>
      <c r="Z94" s="30" t="n">
        <f aca="false">SUM(Z46:Z47)*Z17*Cases!$F$21*Offers!$D$9/Z27+IFERROR(Z48*Z40/Z43,0)</f>
        <v>12139.1312889355</v>
      </c>
      <c r="AA94" s="30" t="n">
        <f aca="false">SUM(AA46:AA47)*AA17*Cases!$F$21*Offers!$D$9/AA27+IFERROR(AA48*AA40/AA43,0)</f>
        <v>12864.6137746447</v>
      </c>
      <c r="AB94" s="30" t="n">
        <f aca="false">SUM(AB46:AB47)*AB17*Cases!$F$21*Offers!$D$9/AB27+IFERROR(AB48*AB40/AB43,0)</f>
        <v>13656.158880795</v>
      </c>
      <c r="AC94" s="30" t="n">
        <f aca="false">SUM(AC46:AC47)*AC17*Cases!$F$21*Offers!$D$9/AC27+IFERROR(AC48*AC40/AC43,0)</f>
        <v>14643.0676385468</v>
      </c>
      <c r="AD94" s="30" t="n">
        <f aca="false">SUM(AD46:AD47)*AD17*Cases!$F$21*Offers!$D$9/AD27+IFERROR(AD48*AD40/AD43,0)</f>
        <v>15485.9876074349</v>
      </c>
      <c r="AE94" s="30" t="n">
        <f aca="false">SUM(AE46:AE47)*AE17*Cases!$F$21*Offers!$D$9/AE27+IFERROR(AE48*AE40/AE43,0)</f>
        <v>16408.4913439038</v>
      </c>
      <c r="AF94" s="30" t="n">
        <f aca="false">SUM(AF46:AF47)*AF17*Cases!$F$21*Offers!$D$9/AF27+IFERROR(AF48*AF40/AF43,0)</f>
        <v>17197.7484369651</v>
      </c>
      <c r="AG94" s="30" t="n">
        <f aca="false">SUM(AG46:AG47)*AG17*Cases!$F$21*Offers!$D$9/AG27+IFERROR(AG48*AG40/AG43,0)</f>
        <v>17902.1842596744</v>
      </c>
      <c r="AH94" s="30" t="n">
        <f aca="false">SUM(AH46:AH47)*AH17*Cases!$F$21*Offers!$D$9/AH27+IFERROR(AH48*AH40/AH43,0)</f>
        <v>18568.246284842</v>
      </c>
      <c r="AI94" s="30" t="n">
        <f aca="false">SUM(AI46:AI47)*AI17*Cases!$F$21*Offers!$D$9/AI27+IFERROR(AI48*AI40/AI43,0)</f>
        <v>19034.9156410875</v>
      </c>
      <c r="AJ94" s="30" t="n">
        <f aca="false">SUM(AJ46:AJ47)*AJ17*Cases!$F$21*Offers!$D$9/AJ27+IFERROR(AJ48*AJ40/AJ43,0)</f>
        <v>19424.0169136264</v>
      </c>
      <c r="AK94" s="30" t="n">
        <f aca="false">SUM(AK46:AK47)*AK17*Cases!$F$21*Offers!$D$9/AK27+IFERROR(AK48*AK40/AK43,0)</f>
        <v>19821.844189732</v>
      </c>
    </row>
    <row r="95" customFormat="false" ht="15" hidden="false" customHeight="true" outlineLevel="0" collapsed="false">
      <c r="A95" s="25" t="s">
        <v>328</v>
      </c>
      <c r="B95" s="30" t="n">
        <f aca="false">SUM(B46:B47)*B31/B27+IFERROR(B48*B41/B43,0)</f>
        <v>0</v>
      </c>
      <c r="C95" s="30" t="n">
        <f aca="false">SUM(C46:C47)*C31/C27+IFERROR(C48*C41/C43,0)</f>
        <v>3644.44444444444</v>
      </c>
      <c r="D95" s="30" t="n">
        <f aca="false">SUM(D46:D47)*D31/D27+IFERROR(D48*D41/D43,0)</f>
        <v>7376.51581002666</v>
      </c>
      <c r="E95" s="30" t="n">
        <f aca="false">SUM(E46:E47)*E31/E27+IFERROR(E48*E41/E43,0)</f>
        <v>3732.52263961283</v>
      </c>
      <c r="F95" s="30" t="n">
        <f aca="false">SUM(F46:F47)*F31/F27+IFERROR(F48*F41/F43,0)</f>
        <v>7422.86731618356</v>
      </c>
      <c r="G95" s="30" t="n">
        <f aca="false">SUM(G46:G47)*G31/G27+IFERROR(G48*G41/G43,0)</f>
        <v>3754.66109047406</v>
      </c>
      <c r="H95" s="30" t="n">
        <f aca="false">SUM(H46:H47)*H31/H27+IFERROR(H48*H41/H43,0)</f>
        <v>7413.11223717525</v>
      </c>
      <c r="I95" s="30" t="n">
        <f aca="false">SUM(I46:I47)*I31/I27+IFERROR(I48*I41/I43,0)</f>
        <v>3768.92921972118</v>
      </c>
      <c r="J95" s="30" t="n">
        <f aca="false">SUM(J46:J47)*J31/J27+IFERROR(J48*J41/J43,0)</f>
        <v>7407.53665632255</v>
      </c>
      <c r="K95" s="30" t="n">
        <f aca="false">SUM(K46:K47)*K31/K27+IFERROR(K48*K41/K43,0)</f>
        <v>3778.88880468411</v>
      </c>
      <c r="L95" s="30" t="n">
        <f aca="false">SUM(L46:L47)*L31/L27+IFERROR(L48*L41/L43,0)</f>
        <v>7403.92904321971</v>
      </c>
      <c r="M95" s="30" t="n">
        <f aca="false">SUM(M46:M47)*M31/M27+IFERROR(M48*M41/M43,0)</f>
        <v>3786.23412606242</v>
      </c>
      <c r="N95" s="30" t="n">
        <f aca="false">SUM(N46:N47)*N31/N27+IFERROR(N48*N41/N43,0)</f>
        <v>8026.02882631827</v>
      </c>
      <c r="O95" s="30" t="n">
        <f aca="false">SUM(O46:O47)*O31/O27+IFERROR(O48*O41/O43,0)</f>
        <v>8078.57927192467</v>
      </c>
      <c r="P95" s="30" t="n">
        <f aca="false">SUM(P46:P47)*P31/P27+IFERROR(P48*P41/P43,0)</f>
        <v>12066.4853949858</v>
      </c>
      <c r="Q95" s="30" t="n">
        <f aca="false">SUM(Q46:Q47)*Q31/Q27+IFERROR(Q48*Q41/Q43,0)</f>
        <v>8144.00786461557</v>
      </c>
      <c r="R95" s="30" t="n">
        <f aca="false">SUM(R46:R47)*R31/R27+IFERROR(R48*R41/R43,0)</f>
        <v>12615.3377881037</v>
      </c>
      <c r="S95" s="30" t="n">
        <f aca="false">SUM(S46:S47)*S31/S27+IFERROR(S48*S41/S43,0)</f>
        <v>8510.05511121351</v>
      </c>
      <c r="T95" s="30" t="n">
        <f aca="false">SUM(T46:T47)*T31/T27+IFERROR(T48*T41/T43,0)</f>
        <v>12963.1740869652</v>
      </c>
      <c r="U95" s="30" t="n">
        <f aca="false">SUM(U46:U47)*U31/U27+IFERROR(U48*U41/U43,0)</f>
        <v>8748.57060756257</v>
      </c>
      <c r="V95" s="30" t="n">
        <f aca="false">SUM(V46:V47)*V31/V27+IFERROR(V48*V41/V43,0)</f>
        <v>12961.9905110912</v>
      </c>
      <c r="W95" s="30" t="n">
        <f aca="false">SUM(W46:W47)*W31/W27+IFERROR(W48*W41/W43,0)</f>
        <v>8753.02956690309</v>
      </c>
      <c r="X95" s="30" t="n">
        <f aca="false">SUM(X46:X47)*X31/X27+IFERROR(X48*X41/X43,0)</f>
        <v>13206.1466375585</v>
      </c>
      <c r="Y95" s="30" t="n">
        <f aca="false">SUM(Y46:Y47)*Y31/Y27+IFERROR(Y48*Y41/Y43,0)</f>
        <v>8920.06066059556</v>
      </c>
      <c r="Z95" s="30" t="n">
        <f aca="false">SUM(Z46:Z47)*Z31/Z27+IFERROR(Z48*Z41/Z43,0)</f>
        <v>13205.3906326298</v>
      </c>
      <c r="AA95" s="30" t="n">
        <f aca="false">SUM(AA46:AA47)*AA31/AA27+IFERROR(AA48*AA41/AA43,0)</f>
        <v>13269.3722970413</v>
      </c>
      <c r="AB95" s="30" t="n">
        <f aca="false">SUM(AB46:AB47)*AB31/AB27+IFERROR(AB48*AB41/AB43,0)</f>
        <v>17634.27607123</v>
      </c>
      <c r="AC95" s="30" t="n">
        <f aca="false">SUM(AC46:AC47)*AC31/AC27+IFERROR(AC48*AC41/AC43,0)</f>
        <v>13333.3378001302</v>
      </c>
      <c r="AD95" s="30" t="n">
        <f aca="false">SUM(AD46:AD47)*AD31/AD27+IFERROR(AD48*AD41/AD43,0)</f>
        <v>17665.9624480692</v>
      </c>
      <c r="AE95" s="30" t="n">
        <f aca="false">SUM(AE46:AE47)*AE31/AE27+IFERROR(AE48*AE41/AE43,0)</f>
        <v>13333.7468145412</v>
      </c>
      <c r="AF95" s="30" t="n">
        <f aca="false">SUM(AF46:AF47)*AF31/AF27+IFERROR(AF48*AF41/AF43,0)</f>
        <v>13297.6885769906</v>
      </c>
      <c r="AG95" s="30" t="n">
        <f aca="false">SUM(AG46:AG47)*AG31/AG27+IFERROR(AG48*AG41/AG43,0)</f>
        <v>13289.3340143364</v>
      </c>
      <c r="AH95" s="30" t="n">
        <f aca="false">SUM(AH46:AH47)*AH31/AH27+IFERROR(AH48*AH41/AH43,0)</f>
        <v>8926.71983684912</v>
      </c>
      <c r="AI95" s="30" t="n">
        <f aca="false">SUM(AI46:AI47)*AI31/AI27+IFERROR(AI48*AI41/AI43,0)</f>
        <v>8865.70626841731</v>
      </c>
      <c r="AJ95" s="30" t="n">
        <f aca="false">SUM(AJ46:AJ47)*AJ31/AJ27+IFERROR(AJ48*AJ41/AJ43,0)</f>
        <v>8860.2826676253</v>
      </c>
      <c r="AK95" s="30" t="n">
        <f aca="false">SUM(AK46:AK47)*AK31/AK27+IFERROR(AK48*AK41/AK43,0)</f>
        <v>8860.29635845367</v>
      </c>
    </row>
    <row r="96" customFormat="false" ht="15" hidden="false" customHeight="true" outlineLevel="0" collapsed="false">
      <c r="A96" s="25" t="s">
        <v>329</v>
      </c>
      <c r="B96" s="30" t="n">
        <f aca="false">SUM(B46:B47)*B32/B27+IFERROR(B48*B42/B43,0)</f>
        <v>0</v>
      </c>
      <c r="C96" s="30" t="n">
        <f aca="false">SUM(C46:C47)*C32/C27+IFERROR(C48*C42/C43,0)</f>
        <v>0</v>
      </c>
      <c r="D96" s="30" t="n">
        <f aca="false">SUM(D46:D47)*D32/D27+IFERROR(D48*D42/D43,0)</f>
        <v>62.2011894263703</v>
      </c>
      <c r="E96" s="30" t="n">
        <f aca="false">SUM(E46:E47)*E32/E27+IFERROR(E48*E42/E43,0)</f>
        <v>244.6694082879</v>
      </c>
      <c r="F96" s="30" t="n">
        <f aca="false">SUM(F46:F47)*F32/F27+IFERROR(F48*F42/F43,0)</f>
        <v>435.790699283484</v>
      </c>
      <c r="G96" s="30" t="n">
        <f aca="false">SUM(G46:G47)*G32/G27+IFERROR(G48*G42/G43,0)</f>
        <v>606.788189757683</v>
      </c>
      <c r="H96" s="30" t="n">
        <f aca="false">SUM(H46:H47)*H32/H27+IFERROR(H48*H42/H43,0)</f>
        <v>799.120128519279</v>
      </c>
      <c r="I96" s="30" t="n">
        <f aca="false">SUM(I46:I47)*I32/I27+IFERROR(I48*I42/I43,0)</f>
        <v>962.834276947311</v>
      </c>
      <c r="J96" s="30" t="n">
        <f aca="false">SUM(J46:J47)*J32/J27+IFERROR(J48*J42/J43,0)</f>
        <v>1154.61130216837</v>
      </c>
      <c r="K96" s="30" t="n">
        <f aca="false">SUM(K46:K47)*K32/K27+IFERROR(K48*K42/K43,0)</f>
        <v>1312.40903277346</v>
      </c>
      <c r="L96" s="30" t="n">
        <f aca="false">SUM(L46:L47)*L32/L27+IFERROR(L48*L42/L43,0)</f>
        <v>1502.74489937658</v>
      </c>
      <c r="M96" s="30" t="n">
        <f aca="false">SUM(M46:M47)*M32/M27+IFERROR(M48*M42/M43,0)</f>
        <v>1655.39584116437</v>
      </c>
      <c r="N96" s="30" t="n">
        <f aca="false">SUM(N46:N47)*N32/N27+IFERROR(N48*N42/N43,0)</f>
        <v>1997.0693586515</v>
      </c>
      <c r="O96" s="30" t="n">
        <f aca="false">SUM(O46:O47)*O32/O27+IFERROR(O48*O42/O43,0)</f>
        <v>2163.82265098728</v>
      </c>
      <c r="P96" s="30" t="n">
        <f aca="false">SUM(P46:P47)*P32/P27+IFERROR(P48*P42/P43,0)</f>
        <v>2419.4169204714</v>
      </c>
      <c r="Q96" s="30" t="n">
        <f aca="false">SUM(Q46:Q47)*Q32/Q27+IFERROR(Q48*Q42/Q43,0)</f>
        <v>2717.44269755827</v>
      </c>
      <c r="R96" s="30" t="n">
        <f aca="false">SUM(R46:R47)*R32/R27+IFERROR(R48*R42/R43,0)</f>
        <v>3178.83928218042</v>
      </c>
      <c r="S96" s="30" t="n">
        <f aca="false">SUM(S46:S47)*S32/S27+IFERROR(S48*S42/S43,0)</f>
        <v>3478.98438567127</v>
      </c>
      <c r="T96" s="30" t="n">
        <f aca="false">SUM(T46:T47)*T32/T27+IFERROR(T48*T42/T43,0)</f>
        <v>3919.23092504513</v>
      </c>
      <c r="U96" s="30" t="n">
        <f aca="false">SUM(U46:U47)*U32/U27+IFERROR(U48*U42/U43,0)</f>
        <v>4220.55141748382</v>
      </c>
      <c r="V96" s="30" t="n">
        <f aca="false">SUM(V46:V47)*V32/V27+IFERROR(V48*V42/V43,0)</f>
        <v>4559.25291526114</v>
      </c>
      <c r="W96" s="30" t="n">
        <f aca="false">SUM(W46:W47)*W32/W27+IFERROR(W48*W42/W43,0)</f>
        <v>4853.31418018499</v>
      </c>
      <c r="X96" s="30" t="n">
        <f aca="false">SUM(X46:X47)*X32/X27+IFERROR(X48*X42/X43,0)</f>
        <v>5283.81683632837</v>
      </c>
      <c r="Y96" s="30" t="n">
        <f aca="false">SUM(Y46:Y47)*Y32/Y27+IFERROR(Y48*Y42/Y43,0)</f>
        <v>5576.71726394828</v>
      </c>
      <c r="Z96" s="30" t="n">
        <f aca="false">SUM(Z46:Z47)*Z32/Z27+IFERROR(Z48*Z42/Z43,0)</f>
        <v>5910.10500788481</v>
      </c>
      <c r="AA96" s="30" t="n">
        <f aca="false">SUM(AA46:AA47)*AA32/AA27+IFERROR(AA48*AA42/AA43,0)</f>
        <v>6201.75686866786</v>
      </c>
      <c r="AB96" s="30" t="n">
        <f aca="false">SUM(AB46:AB47)*AB32/AB27+IFERROR(AB48*AB42/AB43,0)</f>
        <v>4846.26158073801</v>
      </c>
      <c r="AC96" s="30" t="n">
        <f aca="false">SUM(AC46:AC47)*AC32/AC27+IFERROR(AC48*AC42/AC43,0)</f>
        <v>7017.99819492508</v>
      </c>
      <c r="AD96" s="30" t="n">
        <f aca="false">SUM(AD46:AD47)*AD32/AD27+IFERROR(AD48*AD42/AD43,0)</f>
        <v>1322.53840146731</v>
      </c>
      <c r="AE96" s="30" t="n">
        <f aca="false">SUM(AE46:AE47)*AE32/AE27+IFERROR(AE48*AE42/AE43,0)</f>
        <v>3708.67464282702</v>
      </c>
      <c r="AF96" s="30" t="n">
        <f aca="false">SUM(AF46:AF47)*AF32/AF27+IFERROR(AF48*AF42/AF43,0)</f>
        <v>2295.63899774146</v>
      </c>
      <c r="AG96" s="30" t="n">
        <f aca="false">SUM(AG46:AG47)*AG32/AG27+IFERROR(AG48*AG42/AG43,0)</f>
        <v>883.257637221553</v>
      </c>
      <c r="AH96" s="30" t="n">
        <f aca="false">SUM(AH46:AH47)*AH32/AH27+IFERROR(AH48*AH42/AH43,0)</f>
        <v>3907.87046872931</v>
      </c>
      <c r="AI96" s="30" t="n">
        <f aca="false">SUM(AI46:AI47)*AI32/AI27+IFERROR(AI48*AI42/AI43,0)</f>
        <v>3118.76220073246</v>
      </c>
      <c r="AJ96" s="30" t="n">
        <f aca="false">SUM(AJ46:AJ47)*AJ32/AJ27+IFERROR(AJ48*AJ42/AJ43,0)</f>
        <v>2325.17815760362</v>
      </c>
      <c r="AK96" s="30" t="n">
        <f aca="false">SUM(AK46:AK47)*AK32/AK27+IFERROR(AK48*AK42/AK43,0)</f>
        <v>1541.42116217606</v>
      </c>
    </row>
    <row r="97" customFormat="false" ht="15" hidden="false" customHeight="true" outlineLevel="0" collapsed="false">
      <c r="A97" s="25" t="s">
        <v>330</v>
      </c>
      <c r="B97" s="30" t="n">
        <f aca="false">SUM(B46:B47)*(1-B34)+IF(B43=0,B48,0)</f>
        <v>16400</v>
      </c>
      <c r="C97" s="30" t="n">
        <f aca="false">SUM(C46:C47)*(1-C34)+IF(C43=0,C48,0)</f>
        <v>12804.1555555556</v>
      </c>
      <c r="D97" s="30" t="n">
        <f aca="false">SUM(D46:D47)*(1-D34)+IF(D43=0,D48,0)</f>
        <v>8570.51851851852</v>
      </c>
      <c r="E97" s="30" t="n">
        <f aca="false">SUM(E46:E47)*(1-E34)+IF(E43=0,E48,0)</f>
        <v>11079.0503703704</v>
      </c>
      <c r="F97" s="30" t="n">
        <f aca="false">SUM(F46:F47)*(1-F34)+IF(F43=0,F48,0)</f>
        <v>6790.51171851852</v>
      </c>
      <c r="G97" s="30" t="n">
        <f aca="false">SUM(G46:G47)*(1-G34)+IF(G43=0,G48,0)</f>
        <v>9316.84363837037</v>
      </c>
      <c r="H97" s="30" t="n">
        <f aca="false">SUM(H46:H47)*(1-H34)+IF(H43=0,H48,0)</f>
        <v>5045.92705383852</v>
      </c>
      <c r="I97" s="30" t="n">
        <f aca="false">SUM(I46:I47)*(1-I34)+IF(I43=0,I48,0)</f>
        <v>7589.70482033717</v>
      </c>
      <c r="J97" s="30" t="n">
        <f aca="false">SUM(J46:J47)*(1-J34)+IF(J43=0,J48,0)</f>
        <v>3336.05962398565</v>
      </c>
      <c r="K97" s="30" t="n">
        <f aca="false">SUM(K46:K47)*(1-K34)+IF(K43=0,K48,0)</f>
        <v>5896.93606478283</v>
      </c>
      <c r="L97" s="30" t="n">
        <f aca="false">SUM(L46:L47)*(1-L34)+IF(L43=0,L48,0)</f>
        <v>1660.21855598686</v>
      </c>
      <c r="M97" s="30" t="n">
        <f aca="false">SUM(M46:M47)*(1-M34)+IF(M43=0,M48,0)</f>
        <v>4237.85340746403</v>
      </c>
      <c r="N97" s="30" t="n">
        <f aca="false">SUM(N46:N47)*(1-N34)+IF(N43=0,N48,0)</f>
        <v>6613.84041955986</v>
      </c>
      <c r="O97" s="30" t="n">
        <f aca="false">SUM(O46:O47)*(1-O34)+IF(O43=0,O48,0)</f>
        <v>5473.44255590481</v>
      </c>
      <c r="P97" s="30" t="n">
        <f aca="false">SUM(P46:P47)*(1-P34)+IF(P43=0,P48,0)</f>
        <v>322.405427643054</v>
      </c>
      <c r="Q97" s="30" t="n">
        <f aca="false">SUM(Q46:Q47)*(1-Q34)+IF(Q43=0,Q48,0)</f>
        <v>2509.90569769095</v>
      </c>
      <c r="R97" s="30" t="n">
        <f aca="false">SUM(R46:R47)*(1-R34)+IF(R43=0,R48,0)</f>
        <v>4095.45961012207</v>
      </c>
      <c r="S97" s="30" t="n">
        <f aca="false">SUM(S46:S47)*(1-S34)+IF(S43=0,S48,0)</f>
        <v>6413.5007587017</v>
      </c>
      <c r="T97" s="30" t="n">
        <f aca="false">SUM(T46:T47)*(1-T34)+IF(T43=0,T48,0)</f>
        <v>8139.18224399857</v>
      </c>
      <c r="U97" s="30" t="n">
        <f aca="false">SUM(U46:U47)*(1-U34)+IF(U43=0,U48,0)</f>
        <v>10554.0851584007</v>
      </c>
      <c r="V97" s="30" t="n">
        <f aca="false">SUM(V46:V47)*(1-V34)+IF(V43=0,V48,0)</f>
        <v>5042.74079804475</v>
      </c>
      <c r="W97" s="30" t="n">
        <f aca="false">SUM(W46:W47)*(1-W34)+IF(W43=0,W48,0)</f>
        <v>7488.60812690641</v>
      </c>
      <c r="X97" s="30" t="n">
        <f aca="false">SUM(X46:X47)*(1-X34)+IF(X43=0,X48,0)</f>
        <v>9270.37300853566</v>
      </c>
      <c r="Y97" s="30" t="n">
        <f aca="false">SUM(Y46:Y47)*(1-Y34)+IF(Y43=0,Y48,0)</f>
        <v>11794.1588306891</v>
      </c>
      <c r="Z97" s="30" t="n">
        <f aca="false">SUM(Z46:Z47)*(1-Z34)+IF(Z43=0,Z48,0)</f>
        <v>6238.80231700908</v>
      </c>
      <c r="AA97" s="30" t="n">
        <f aca="false">SUM(AA46:AA47)*(1-AA34)+IF(AA43=0,AA48,0)</f>
        <v>4458.57548786885</v>
      </c>
      <c r="AB97" s="30" t="n">
        <f aca="false">SUM(AB46:AB47)*(1-AB34)+IF(AB43=0,AB48,0)</f>
        <v>0</v>
      </c>
      <c r="AC97" s="30" t="n">
        <f aca="false">SUM(AC46:AC47)*(1-AC34)+IF(AC43=0,AC48,0)</f>
        <v>166.107567003535</v>
      </c>
      <c r="AD97" s="30" t="n">
        <f aca="false">SUM(AD46:AD47)*(1-AD34)+IF(AD43=0,AD48,0)</f>
        <v>0</v>
      </c>
      <c r="AE97" s="30" t="n">
        <f aca="false">SUM(AE46:AE47)*(1-AE34)+IF(AE43=0,AE48,0)</f>
        <v>0</v>
      </c>
      <c r="AF97" s="30" t="n">
        <f aca="false">SUM(AF46:AF47)*(1-AF34)+IF(AF43=0,AF48,0)</f>
        <v>0</v>
      </c>
      <c r="AG97" s="30" t="n">
        <f aca="false">SUM(AG46:AG47)*(1-AG34)+IF(AG43=0,AG48,0)</f>
        <v>0</v>
      </c>
      <c r="AH97" s="30" t="n">
        <f aca="false">SUM(AH46:AH47)*(1-AH34)+IF(AH43=0,AH48,0)</f>
        <v>0</v>
      </c>
      <c r="AI97" s="30" t="n">
        <f aca="false">SUM(AI46:AI47)*(1-AI34)+IF(AI43=0,AI48,0)</f>
        <v>0</v>
      </c>
      <c r="AJ97" s="30" t="n">
        <f aca="false">SUM(AJ46:AJ47)*(1-AJ34)+IF(AJ43=0,AJ48,0)</f>
        <v>0</v>
      </c>
      <c r="AK97" s="30" t="n">
        <f aca="false">SUM(AK46:AK47)*(1-AK34)+IF(AK43=0,AK48,0)</f>
        <v>0</v>
      </c>
    </row>
    <row r="98" customFormat="false" ht="15" hidden="false" customHeight="true" outlineLevel="0" collapsed="false">
      <c r="A98" s="25" t="s">
        <v>331</v>
      </c>
      <c r="B98" s="30" t="n">
        <f aca="false">B39-B93</f>
        <v>0</v>
      </c>
      <c r="C98" s="30" t="n">
        <f aca="false">C39-C93</f>
        <v>0</v>
      </c>
      <c r="D98" s="30" t="n">
        <f aca="false">D39-D93</f>
        <v>108.135922458136</v>
      </c>
      <c r="E98" s="30" t="n">
        <f aca="false">E39-E93</f>
        <v>674.53679592981</v>
      </c>
      <c r="F98" s="30" t="n">
        <f aca="false">F39-F93</f>
        <v>1431.72048056322</v>
      </c>
      <c r="G98" s="30" t="n">
        <f aca="false">G39-G93</f>
        <v>2010.66312952751</v>
      </c>
      <c r="H98" s="30" t="n">
        <f aca="false">H39-H93</f>
        <v>2738.3826534463</v>
      </c>
      <c r="I98" s="30" t="n">
        <f aca="false">I39-I93</f>
        <v>3316.42307316262</v>
      </c>
      <c r="J98" s="30" t="n">
        <f aca="false">J39-J93</f>
        <v>4021.06851023875</v>
      </c>
      <c r="K98" s="30" t="n">
        <f aca="false">K39-K93</f>
        <v>4594.15218400458</v>
      </c>
      <c r="L98" s="30" t="n">
        <f aca="false">L39-L93</f>
        <v>5279.17306989719</v>
      </c>
      <c r="M98" s="30" t="n">
        <f aca="false">M39-M93</f>
        <v>5845.22609724861</v>
      </c>
      <c r="N98" s="30" t="n">
        <f aca="false">N39-N93</f>
        <v>6203.72294620502</v>
      </c>
      <c r="O98" s="30" t="n">
        <f aca="false">O39-O93</f>
        <v>6708.32542362322</v>
      </c>
      <c r="P98" s="30" t="n">
        <f aca="false">P39-P93</f>
        <v>7470.21835899895</v>
      </c>
      <c r="Q98" s="30" t="n">
        <f aca="false">Q39-Q93</f>
        <v>8387.04285566246</v>
      </c>
      <c r="R98" s="30" t="n">
        <f aca="false">R39-R93</f>
        <v>9166.1391955654</v>
      </c>
      <c r="S98" s="30" t="n">
        <f aca="false">S39-S93</f>
        <v>10048.2746308559</v>
      </c>
      <c r="T98" s="30" t="n">
        <f aca="false">T39-T93</f>
        <v>10845.0647823442</v>
      </c>
      <c r="U98" s="30" t="n">
        <f aca="false">U39-U93</f>
        <v>11691.3235640914</v>
      </c>
      <c r="V98" s="30" t="n">
        <f aca="false">V39-V93</f>
        <v>12665.0593519981</v>
      </c>
      <c r="W98" s="30" t="n">
        <f aca="false">W39-W93</f>
        <v>13495.9809740859</v>
      </c>
      <c r="X98" s="30" t="n">
        <f aca="false">X39-X93</f>
        <v>14253.8805524857</v>
      </c>
      <c r="Y98" s="30" t="n">
        <f aca="false">Y39-Y93</f>
        <v>15055.3027291654</v>
      </c>
      <c r="Z98" s="30" t="n">
        <f aca="false">Z39-Z93</f>
        <v>15979.8435043259</v>
      </c>
      <c r="AA98" s="30" t="n">
        <f aca="false">AA39-AA93</f>
        <v>16747.2950114348</v>
      </c>
      <c r="AB98" s="30" t="n">
        <f aca="false">AB39-AB93</f>
        <v>17743.510910759</v>
      </c>
      <c r="AC98" s="30" t="n">
        <f aca="false">AC39-AC93</f>
        <v>18926.4137867963</v>
      </c>
      <c r="AD98" s="30" t="n">
        <f aca="false">AD39-AD93</f>
        <v>20143.513224122</v>
      </c>
      <c r="AE98" s="30" t="n">
        <f aca="false">AE39-AE93</f>
        <v>21371.5623460303</v>
      </c>
      <c r="AF98" s="30" t="n">
        <f aca="false">AF39-AF93</f>
        <v>22618.2124533319</v>
      </c>
      <c r="AG98" s="30" t="n">
        <f aca="false">AG39-AG93</f>
        <v>23621.3729500827</v>
      </c>
      <c r="AH98" s="30" t="n">
        <f aca="false">AH39-AH93</f>
        <v>24661.4866020062</v>
      </c>
      <c r="AI98" s="30" t="n">
        <f aca="false">AI39-AI93</f>
        <v>25478.7325648313</v>
      </c>
      <c r="AJ98" s="30" t="n">
        <f aca="false">AJ39-AJ93</f>
        <v>26050.7432028273</v>
      </c>
      <c r="AK98" s="30" t="n">
        <f aca="false">AK39-AK93</f>
        <v>26598.1119951101</v>
      </c>
    </row>
    <row r="99" customFormat="false" ht="15" hidden="false" customHeight="true" outlineLevel="0" collapsed="false">
      <c r="A99" s="25" t="s">
        <v>332</v>
      </c>
      <c r="B99" s="30" t="n">
        <f aca="false">B40-B94</f>
        <v>0</v>
      </c>
      <c r="C99" s="30" t="n">
        <f aca="false">C40-C94</f>
        <v>0</v>
      </c>
      <c r="D99" s="30" t="n">
        <f aca="false">D40-D94</f>
        <v>113.791595513416</v>
      </c>
      <c r="E99" s="30" t="n">
        <f aca="false">E40-E94</f>
        <v>699.849051541293</v>
      </c>
      <c r="F99" s="30" t="n">
        <f aca="false">F40-F94</f>
        <v>1494.77520323835</v>
      </c>
      <c r="G99" s="30" t="n">
        <f aca="false">G40-G94</f>
        <v>2084.21134160844</v>
      </c>
      <c r="H99" s="30" t="n">
        <f aca="false">H40-H94</f>
        <v>2854.55645800325</v>
      </c>
      <c r="I99" s="30" t="n">
        <f aca="false">I40-I94</f>
        <v>3438.50600105638</v>
      </c>
      <c r="J99" s="30" t="n">
        <f aca="false">J40-J94</f>
        <v>4188.62917678702</v>
      </c>
      <c r="K99" s="30" t="n">
        <f aca="false">K40-K94</f>
        <v>4764.48578395553</v>
      </c>
      <c r="L99" s="30" t="n">
        <f aca="false">L40-L94</f>
        <v>5496.78340865647</v>
      </c>
      <c r="M99" s="30" t="n">
        <f aca="false">M40-M94</f>
        <v>6063.259479829</v>
      </c>
      <c r="N99" s="30" t="n">
        <f aca="false">N40-N94</f>
        <v>6462.29179359555</v>
      </c>
      <c r="O99" s="30" t="n">
        <f aca="false">O40-O94</f>
        <v>6969.73329132776</v>
      </c>
      <c r="P99" s="30" t="n">
        <f aca="false">P40-P94</f>
        <v>7772.4514327822</v>
      </c>
      <c r="Q99" s="30" t="n">
        <f aca="false">Q40-Q94</f>
        <v>8709.93304381241</v>
      </c>
      <c r="R99" s="30" t="n">
        <f aca="false">R40-R94</f>
        <v>9545.0224886708</v>
      </c>
      <c r="S99" s="30" t="n">
        <f aca="false">S40-S94</f>
        <v>10440.4018464463</v>
      </c>
      <c r="T99" s="30" t="n">
        <f aca="false">T40-T94</f>
        <v>11294.9588937792</v>
      </c>
      <c r="U99" s="30" t="n">
        <f aca="false">U40-U94</f>
        <v>12151.962143193</v>
      </c>
      <c r="V99" s="30" t="n">
        <f aca="false">V40-V94</f>
        <v>13188.964171614</v>
      </c>
      <c r="W99" s="30" t="n">
        <f aca="false">W40-W94</f>
        <v>14028.9362740554</v>
      </c>
      <c r="X99" s="30" t="n">
        <f aca="false">X40-X94</f>
        <v>14845.2832109582</v>
      </c>
      <c r="Y99" s="30" t="n">
        <f aca="false">Y40-Y94</f>
        <v>15653.8995022027</v>
      </c>
      <c r="Z99" s="30" t="n">
        <f aca="false">Z40-Z94</f>
        <v>16641.6988351876</v>
      </c>
      <c r="AA99" s="30" t="n">
        <f aca="false">AA40-AA94</f>
        <v>17421.2080482371</v>
      </c>
      <c r="AB99" s="30" t="n">
        <f aca="false">AB40-AB94</f>
        <v>18476.004723858</v>
      </c>
      <c r="AC99" s="30" t="n">
        <f aca="false">AC40-AC94</f>
        <v>19676.9743300597</v>
      </c>
      <c r="AD99" s="30" t="n">
        <f aca="false">AD40-AD94</f>
        <v>20996.4539414855</v>
      </c>
      <c r="AE99" s="30" t="n">
        <f aca="false">AE40-AE94</f>
        <v>22218.3257895274</v>
      </c>
      <c r="AF99" s="30" t="n">
        <f aca="false">AF40-AF94</f>
        <v>23548.4005251318</v>
      </c>
      <c r="AG99" s="30" t="n">
        <f aca="false">AG40-AG94</f>
        <v>24585.7032128015</v>
      </c>
      <c r="AH99" s="30" t="n">
        <f aca="false">AH40-AH94</f>
        <v>25643.9623129092</v>
      </c>
      <c r="AI99" s="30" t="n">
        <f aca="false">AI40-AI94</f>
        <v>26524.3708706862</v>
      </c>
      <c r="AJ99" s="30" t="n">
        <f aca="false">AJ40-AJ94</f>
        <v>27112.4767330296</v>
      </c>
      <c r="AK99" s="30" t="n">
        <f aca="false">AK40-AK94</f>
        <v>27682.0845204574</v>
      </c>
    </row>
    <row r="100" customFormat="false" ht="15" hidden="false" customHeight="true" outlineLevel="0" collapsed="false">
      <c r="A100" s="25" t="s">
        <v>333</v>
      </c>
      <c r="B100" s="30" t="n">
        <f aca="false">B41-B95</f>
        <v>0</v>
      </c>
      <c r="C100" s="30" t="n">
        <f aca="false">C41-C95</f>
        <v>-3644.44444444444</v>
      </c>
      <c r="D100" s="30" t="n">
        <f aca="false">D41-D95</f>
        <v>2343.48418997334</v>
      </c>
      <c r="E100" s="30" t="n">
        <f aca="false">E41-E95</f>
        <v>15707.4773603872</v>
      </c>
      <c r="F100" s="30" t="n">
        <f aca="false">F41-F95</f>
        <v>2297.13268381644</v>
      </c>
      <c r="G100" s="30" t="n">
        <f aca="false">G41-G95</f>
        <v>15685.3389095259</v>
      </c>
      <c r="H100" s="30" t="n">
        <f aca="false">H41-H95</f>
        <v>2306.88776282475</v>
      </c>
      <c r="I100" s="30" t="n">
        <f aca="false">I41-I95</f>
        <v>15671.0707802788</v>
      </c>
      <c r="J100" s="30" t="n">
        <f aca="false">J41-J95</f>
        <v>2312.46334367745</v>
      </c>
      <c r="K100" s="30" t="n">
        <f aca="false">K41-K95</f>
        <v>15661.1111953159</v>
      </c>
      <c r="L100" s="30" t="n">
        <f aca="false">L41-L95</f>
        <v>2316.07095678029</v>
      </c>
      <c r="M100" s="30" t="n">
        <f aca="false">M41-M95</f>
        <v>15653.7658739376</v>
      </c>
      <c r="N100" s="30" t="n">
        <f aca="false">N41-N95</f>
        <v>1693.97117368173</v>
      </c>
      <c r="O100" s="30" t="n">
        <f aca="false">O41-O95</f>
        <v>11361.4207280753</v>
      </c>
      <c r="P100" s="30" t="n">
        <f aca="false">P41-P95</f>
        <v>7373.5146050142</v>
      </c>
      <c r="Q100" s="30" t="n">
        <f aca="false">Q41-Q95</f>
        <v>21015.9921353844</v>
      </c>
      <c r="R100" s="30" t="n">
        <f aca="false">R41-R95</f>
        <v>6824.66221189627</v>
      </c>
      <c r="S100" s="30" t="n">
        <f aca="false">S41-S95</f>
        <v>20649.9448887865</v>
      </c>
      <c r="T100" s="30" t="n">
        <f aca="false">T41-T95</f>
        <v>6476.82591303483</v>
      </c>
      <c r="U100" s="30" t="n">
        <f aca="false">U41-U95</f>
        <v>20411.4293924374</v>
      </c>
      <c r="V100" s="30" t="n">
        <f aca="false">V41-V95</f>
        <v>6478.00948890882</v>
      </c>
      <c r="W100" s="30" t="n">
        <f aca="false">W41-W95</f>
        <v>20406.9704330969</v>
      </c>
      <c r="X100" s="30" t="n">
        <f aca="false">X41-X95</f>
        <v>6233.85336244153</v>
      </c>
      <c r="Y100" s="30" t="n">
        <f aca="false">Y41-Y95</f>
        <v>20239.9393394044</v>
      </c>
      <c r="Z100" s="30" t="n">
        <f aca="false">Z41-Z95</f>
        <v>6234.60936737019</v>
      </c>
      <c r="AA100" s="30" t="n">
        <f aca="false">AA41-AA95</f>
        <v>15890.6277029587</v>
      </c>
      <c r="AB100" s="30" t="n">
        <f aca="false">AB41-AB95</f>
        <v>11525.72392877</v>
      </c>
      <c r="AC100" s="30" t="n">
        <f aca="false">AC41-AC95</f>
        <v>25546.6621998698</v>
      </c>
      <c r="AD100" s="30" t="n">
        <f aca="false">AD41-AD95</f>
        <v>11494.0375519308</v>
      </c>
      <c r="AE100" s="30" t="n">
        <f aca="false">AE41-AE95</f>
        <v>25546.2531854588</v>
      </c>
      <c r="AF100" s="30" t="n">
        <f aca="false">AF41-AF95</f>
        <v>15862.3114230094</v>
      </c>
      <c r="AG100" s="30" t="n">
        <f aca="false">AG41-AG95</f>
        <v>15870.6659856636</v>
      </c>
      <c r="AH100" s="30" t="n">
        <f aca="false">AH41-AH95</f>
        <v>20233.2801631509</v>
      </c>
      <c r="AI100" s="30" t="n">
        <f aca="false">AI41-AI95</f>
        <v>10574.2937315827</v>
      </c>
      <c r="AJ100" s="30" t="n">
        <f aca="false">AJ41-AJ95</f>
        <v>10579.7173323747</v>
      </c>
      <c r="AK100" s="30" t="n">
        <f aca="false">AK41-AK95</f>
        <v>10579.7036415463</v>
      </c>
    </row>
    <row r="101" customFormat="false" ht="15" hidden="false" customHeight="true" outlineLevel="0" collapsed="false">
      <c r="A101" s="25" t="s">
        <v>334</v>
      </c>
      <c r="B101" s="30" t="n">
        <f aca="false">B42-B96</f>
        <v>0</v>
      </c>
      <c r="C101" s="30" t="n">
        <f aca="false">C42-C96</f>
        <v>0</v>
      </c>
      <c r="D101" s="30" t="n">
        <f aca="false">D42-D96</f>
        <v>99.7988105736297</v>
      </c>
      <c r="E101" s="30" t="n">
        <f aca="false">E42-E96</f>
        <v>400.0905917121</v>
      </c>
      <c r="F101" s="30" t="n">
        <f aca="false">F42-F96</f>
        <v>685.281700716516</v>
      </c>
      <c r="G101" s="30" t="n">
        <f aca="false">G42-G96</f>
        <v>987.453486242317</v>
      </c>
      <c r="H101" s="30" t="n">
        <f aca="false">H42-H96</f>
        <v>1261.93913072072</v>
      </c>
      <c r="I101" s="30" t="n">
        <f aca="false">I42-I96</f>
        <v>1561.99438970029</v>
      </c>
      <c r="J101" s="30" t="n">
        <f aca="false">J42-J96</f>
        <v>1827.72907781275</v>
      </c>
      <c r="K101" s="30" t="n">
        <f aca="false">K42-K96</f>
        <v>2124.48794340785</v>
      </c>
      <c r="L101" s="30" t="n">
        <f aca="false">L42-L96</f>
        <v>2382.54310704292</v>
      </c>
      <c r="M101" s="30" t="n">
        <f aca="false">M42-M96</f>
        <v>2675.41928519094</v>
      </c>
      <c r="N101" s="30" t="n">
        <f aca="false">N42-N96</f>
        <v>2773.19761644026</v>
      </c>
      <c r="O101" s="30" t="n">
        <f aca="false">O42-O96</f>
        <v>3043.12165435356</v>
      </c>
      <c r="P101" s="30" t="n">
        <f aca="false">P42-P96</f>
        <v>3380.21794181603</v>
      </c>
      <c r="Q101" s="30" t="n">
        <f aca="false">Q42-Q96</f>
        <v>3830.95581610628</v>
      </c>
      <c r="R101" s="30" t="n">
        <f aca="false">R42-R96</f>
        <v>4109.21524634748</v>
      </c>
      <c r="S101" s="30" t="n">
        <f aca="false">S42-S96</f>
        <v>4542.94959757135</v>
      </c>
      <c r="T101" s="30" t="n">
        <f aca="false">T42-T96</f>
        <v>4827.62371836507</v>
      </c>
      <c r="U101" s="30" t="n">
        <f aca="false">U42-U96</f>
        <v>5245.59467949228</v>
      </c>
      <c r="V101" s="30" t="n">
        <f aca="false">V42-V96</f>
        <v>5617.3717207452</v>
      </c>
      <c r="W101" s="30" t="n">
        <f aca="false">W42-W96</f>
        <v>6028.30420946128</v>
      </c>
      <c r="X101" s="30" t="n">
        <f aca="false">X42-X96</f>
        <v>6294.12536942144</v>
      </c>
      <c r="Y101" s="30" t="n">
        <f aca="false">Y42-Y96</f>
        <v>6692.20551974403</v>
      </c>
      <c r="Z101" s="30" t="n">
        <f aca="false">Z42-Z96</f>
        <v>7041.26854797058</v>
      </c>
      <c r="AA101" s="30" t="n">
        <f aca="false">AA42-AA96</f>
        <v>7426.86295162897</v>
      </c>
      <c r="AB101" s="30" t="n">
        <f aca="false">AB42-AB96</f>
        <v>5779.11761199122</v>
      </c>
      <c r="AC101" s="30" t="n">
        <f aca="false">AC42-AC96</f>
        <v>8426.02069094785</v>
      </c>
      <c r="AD101" s="30" t="n">
        <f aca="false">AD42-AD96</f>
        <v>1570.2217453266</v>
      </c>
      <c r="AE101" s="30" t="n">
        <f aca="false">AE42-AE96</f>
        <v>4452.55790249895</v>
      </c>
      <c r="AF101" s="30" t="n">
        <f aca="false">AF42-AF96</f>
        <v>2738.38122213125</v>
      </c>
      <c r="AG101" s="30" t="n">
        <f aca="false">AG42-AG96</f>
        <v>1054.82238045242</v>
      </c>
      <c r="AH101" s="30" t="n">
        <f aca="false">AH42-AH96</f>
        <v>4685.22874876792</v>
      </c>
      <c r="AI101" s="30" t="n">
        <f aca="false">AI42-AI96</f>
        <v>3719.8060245898</v>
      </c>
      <c r="AJ101" s="30" t="n">
        <f aca="false">AJ42-AJ96</f>
        <v>2776.40438546542</v>
      </c>
      <c r="AK101" s="30" t="n">
        <f aca="false">AK42-AK96</f>
        <v>1840.54555546229</v>
      </c>
    </row>
    <row r="102" customFormat="false" ht="15" hidden="false" customHeight="true" outlineLevel="0" collapsed="false">
      <c r="A102" s="25" t="s">
        <v>335</v>
      </c>
      <c r="B102" s="30" t="n">
        <f aca="false">SUM(B98:B101)-B97-B50</f>
        <v>0</v>
      </c>
      <c r="C102" s="30" t="n">
        <f aca="false">SUM(C98:C101)-C97-C50</f>
        <v>0</v>
      </c>
      <c r="D102" s="30" t="n">
        <f aca="false">SUM(D98:D101)-D97-D50</f>
        <v>0</v>
      </c>
      <c r="E102" s="30" t="n">
        <f aca="false">SUM(E98:E101)-E97-E50</f>
        <v>0</v>
      </c>
      <c r="F102" s="30" t="n">
        <f aca="false">SUM(F98:F101)-F97-F50</f>
        <v>4.54747350886464E-012</v>
      </c>
      <c r="G102" s="30" t="n">
        <f aca="false">SUM(G98:G101)-G97-G50</f>
        <v>0</v>
      </c>
      <c r="H102" s="30" t="n">
        <f aca="false">SUM(H98:H101)-H97-H50</f>
        <v>0</v>
      </c>
      <c r="I102" s="30" t="n">
        <f aca="false">SUM(I98:I101)-I97-I50</f>
        <v>0</v>
      </c>
      <c r="J102" s="30" t="n">
        <f aca="false">SUM(J98:J101)-J97-J50</f>
        <v>0</v>
      </c>
      <c r="K102" s="30" t="n">
        <f aca="false">SUM(K98:K101)-K97-K50</f>
        <v>0</v>
      </c>
      <c r="L102" s="30" t="n">
        <f aca="false">SUM(L98:L101)-L97-L50</f>
        <v>0</v>
      </c>
      <c r="M102" s="30" t="n">
        <f aca="false">SUM(M98:M101)-M97-M50</f>
        <v>0</v>
      </c>
      <c r="N102" s="30" t="n">
        <f aca="false">SUM(N98:N101)-N97-N50</f>
        <v>0</v>
      </c>
      <c r="O102" s="30" t="n">
        <f aca="false">SUM(O98:O101)-O97-O50</f>
        <v>0</v>
      </c>
      <c r="P102" s="30" t="n">
        <f aca="false">SUM(P98:P101)-P97-P50</f>
        <v>0</v>
      </c>
      <c r="Q102" s="30" t="n">
        <f aca="false">SUM(Q98:Q101)-Q97-Q50</f>
        <v>0</v>
      </c>
      <c r="R102" s="30" t="n">
        <f aca="false">SUM(R98:R101)-R97-R50</f>
        <v>0</v>
      </c>
      <c r="S102" s="30" t="n">
        <f aca="false">SUM(S98:S101)-S97-S50</f>
        <v>0</v>
      </c>
      <c r="T102" s="30" t="n">
        <f aca="false">SUM(T98:T101)-T97-T50</f>
        <v>0</v>
      </c>
      <c r="U102" s="30" t="n">
        <f aca="false">SUM(U98:U101)-U97-U50</f>
        <v>0</v>
      </c>
      <c r="V102" s="30" t="n">
        <f aca="false">SUM(V98:V101)-V97-V50</f>
        <v>0</v>
      </c>
      <c r="W102" s="30" t="n">
        <f aca="false">SUM(W98:W101)-W97-W50</f>
        <v>0</v>
      </c>
      <c r="X102" s="30" t="n">
        <f aca="false">SUM(X98:X101)-X97-X50</f>
        <v>0</v>
      </c>
      <c r="Y102" s="30" t="n">
        <f aca="false">SUM(Y98:Y101)-Y97-Y50</f>
        <v>0</v>
      </c>
      <c r="Z102" s="30" t="n">
        <f aca="false">SUM(Z98:Z101)-Z97-Z50</f>
        <v>0</v>
      </c>
      <c r="AA102" s="30" t="n">
        <f aca="false">SUM(AA98:AA101)-AA97-AA50</f>
        <v>0</v>
      </c>
      <c r="AB102" s="30" t="n">
        <f aca="false">SUM(AB98:AB101)-AB97-AB50</f>
        <v>0</v>
      </c>
      <c r="AC102" s="30" t="n">
        <f aca="false">SUM(AC98:AC101)-AC97-AC50</f>
        <v>0</v>
      </c>
      <c r="AD102" s="30" t="n">
        <f aca="false">SUM(AD98:AD101)-AD97-AD50</f>
        <v>0</v>
      </c>
      <c r="AE102" s="30" t="n">
        <f aca="false">SUM(AE98:AE101)-AE97-AE50</f>
        <v>0</v>
      </c>
      <c r="AF102" s="30" t="n">
        <f aca="false">SUM(AF98:AF101)-AF97-AF50</f>
        <v>0</v>
      </c>
      <c r="AG102" s="30" t="n">
        <f aca="false">SUM(AG98:AG101)-AG97-AG50</f>
        <v>0</v>
      </c>
      <c r="AH102" s="30" t="n">
        <f aca="false">SUM(AH98:AH101)-AH97-AH50</f>
        <v>0</v>
      </c>
      <c r="AI102" s="30" t="n">
        <f aca="false">SUM(AI98:AI101)-AI97-AI50</f>
        <v>0</v>
      </c>
      <c r="AJ102" s="30" t="n">
        <f aca="false">SUM(AJ98:AJ101)-AJ97-AJ50</f>
        <v>0</v>
      </c>
      <c r="AK102" s="30" t="n">
        <f aca="false">SUM(AK98:AK101)-AK97-AK50</f>
        <v>0</v>
      </c>
    </row>
  </sheetData>
  <mergeCells count="2">
    <mergeCell ref="A1:M1"/>
    <mergeCell ref="A2:M4"/>
  </mergeCells>
  <conditionalFormatting sqref="B77:AK77">
    <cfRule type="cellIs" priority="2" operator="lessThan" aboveAverage="0" equalAverage="0" bottom="0" percent="0" rank="0" text="" dxfId="8">
      <formula>0</formula>
    </cfRule>
  </conditionalFormatting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&amp;LPrice stress&amp;RPage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1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37" min="2" style="20" width="13.72"/>
  </cols>
  <sheetData>
    <row r="1" customFormat="false" ht="31.5" hidden="false" customHeight="true" outlineLevel="0" collapsed="false">
      <c r="A1" s="21" t="s">
        <v>340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customFormat="false" ht="15" hidden="false" customHeight="true" outlineLevel="0" collapsed="false">
      <c r="A2" s="22" t="s">
        <v>237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customFormat="false" ht="15" hidden="false" customHeight="true" outlineLevel="0" collapsed="false">
      <c r="A5" s="23" t="s">
        <v>238</v>
      </c>
      <c r="B5" s="30" t="n">
        <f aca="false">1</f>
        <v>1</v>
      </c>
      <c r="C5" s="30" t="n">
        <f aca="false">2</f>
        <v>2</v>
      </c>
      <c r="D5" s="30" t="n">
        <f aca="false">3</f>
        <v>3</v>
      </c>
      <c r="E5" s="30" t="n">
        <f aca="false">4</f>
        <v>4</v>
      </c>
      <c r="F5" s="30" t="n">
        <f aca="false">5</f>
        <v>5</v>
      </c>
      <c r="G5" s="30" t="n">
        <f aca="false">6</f>
        <v>6</v>
      </c>
      <c r="H5" s="30" t="n">
        <f aca="false">7</f>
        <v>7</v>
      </c>
      <c r="I5" s="30" t="n">
        <f aca="false">8</f>
        <v>8</v>
      </c>
      <c r="J5" s="30" t="n">
        <f aca="false">9</f>
        <v>9</v>
      </c>
      <c r="K5" s="30" t="n">
        <f aca="false">10</f>
        <v>10</v>
      </c>
      <c r="L5" s="30" t="n">
        <f aca="false">11</f>
        <v>11</v>
      </c>
      <c r="M5" s="30" t="n">
        <f aca="false">12</f>
        <v>12</v>
      </c>
      <c r="N5" s="30" t="n">
        <f aca="false">13</f>
        <v>13</v>
      </c>
      <c r="O5" s="30" t="n">
        <f aca="false">14</f>
        <v>14</v>
      </c>
      <c r="P5" s="30" t="n">
        <f aca="false">15</f>
        <v>15</v>
      </c>
      <c r="Q5" s="30" t="n">
        <f aca="false">16</f>
        <v>16</v>
      </c>
      <c r="R5" s="30" t="n">
        <f aca="false">17</f>
        <v>17</v>
      </c>
      <c r="S5" s="30" t="n">
        <f aca="false">18</f>
        <v>18</v>
      </c>
      <c r="T5" s="30" t="n">
        <f aca="false">19</f>
        <v>19</v>
      </c>
      <c r="U5" s="30" t="n">
        <f aca="false">20</f>
        <v>20</v>
      </c>
      <c r="V5" s="30" t="n">
        <f aca="false">21</f>
        <v>21</v>
      </c>
      <c r="W5" s="30" t="n">
        <f aca="false">22</f>
        <v>22</v>
      </c>
      <c r="X5" s="30" t="n">
        <f aca="false">23</f>
        <v>23</v>
      </c>
      <c r="Y5" s="30" t="n">
        <f aca="false">24</f>
        <v>24</v>
      </c>
      <c r="Z5" s="30" t="n">
        <f aca="false">25</f>
        <v>25</v>
      </c>
      <c r="AA5" s="30" t="n">
        <f aca="false">26</f>
        <v>26</v>
      </c>
      <c r="AB5" s="30" t="n">
        <f aca="false">27</f>
        <v>27</v>
      </c>
      <c r="AC5" s="30" t="n">
        <f aca="false">28</f>
        <v>28</v>
      </c>
      <c r="AD5" s="30" t="n">
        <f aca="false">29</f>
        <v>29</v>
      </c>
      <c r="AE5" s="30" t="n">
        <f aca="false">30</f>
        <v>30</v>
      </c>
      <c r="AF5" s="30" t="n">
        <f aca="false">31</f>
        <v>31</v>
      </c>
      <c r="AG5" s="30" t="n">
        <f aca="false">32</f>
        <v>32</v>
      </c>
      <c r="AH5" s="30" t="n">
        <f aca="false">33</f>
        <v>33</v>
      </c>
      <c r="AI5" s="30" t="n">
        <f aca="false">34</f>
        <v>34</v>
      </c>
      <c r="AJ5" s="30" t="n">
        <f aca="false">35</f>
        <v>35</v>
      </c>
      <c r="AK5" s="30" t="n">
        <f aca="false">36</f>
        <v>36</v>
      </c>
    </row>
    <row r="6" customFormat="false" ht="15" hidden="false" customHeight="true" outlineLevel="0" collapsed="false">
      <c r="A6" s="25" t="s">
        <v>239</v>
      </c>
      <c r="B6" s="30" t="n">
        <f aca="false">IF(B5&lt;=12,Cases!$G$6,IF(B5&lt;=24,Cases!$G$8,Cases!$G$10))</f>
        <v>4</v>
      </c>
      <c r="C6" s="30" t="n">
        <f aca="false">IF(C5&lt;=12,Cases!$G$6,IF(C5&lt;=24,Cases!$G$8,Cases!$G$10))</f>
        <v>4</v>
      </c>
      <c r="D6" s="30" t="n">
        <f aca="false">IF(D5&lt;=12,Cases!$G$6,IF(D5&lt;=24,Cases!$G$8,Cases!$G$10))</f>
        <v>4</v>
      </c>
      <c r="E6" s="30" t="n">
        <f aca="false">IF(E5&lt;=12,Cases!$G$6,IF(E5&lt;=24,Cases!$G$8,Cases!$G$10))</f>
        <v>4</v>
      </c>
      <c r="F6" s="30" t="n">
        <f aca="false">IF(F5&lt;=12,Cases!$G$6,IF(F5&lt;=24,Cases!$G$8,Cases!$G$10))</f>
        <v>4</v>
      </c>
      <c r="G6" s="30" t="n">
        <f aca="false">IF(G5&lt;=12,Cases!$G$6,IF(G5&lt;=24,Cases!$G$8,Cases!$G$10))</f>
        <v>4</v>
      </c>
      <c r="H6" s="30" t="n">
        <f aca="false">IF(H5&lt;=12,Cases!$G$6,IF(H5&lt;=24,Cases!$G$8,Cases!$G$10))</f>
        <v>4</v>
      </c>
      <c r="I6" s="30" t="n">
        <f aca="false">IF(I5&lt;=12,Cases!$G$6,IF(I5&lt;=24,Cases!$G$8,Cases!$G$10))</f>
        <v>4</v>
      </c>
      <c r="J6" s="30" t="n">
        <f aca="false">IF(J5&lt;=12,Cases!$G$6,IF(J5&lt;=24,Cases!$G$8,Cases!$G$10))</f>
        <v>4</v>
      </c>
      <c r="K6" s="30" t="n">
        <f aca="false">IF(K5&lt;=12,Cases!$G$6,IF(K5&lt;=24,Cases!$G$8,Cases!$G$10))</f>
        <v>4</v>
      </c>
      <c r="L6" s="30" t="n">
        <f aca="false">IF(L5&lt;=12,Cases!$G$6,IF(L5&lt;=24,Cases!$G$8,Cases!$G$10))</f>
        <v>4</v>
      </c>
      <c r="M6" s="30" t="n">
        <f aca="false">IF(M5&lt;=12,Cases!$G$6,IF(M5&lt;=24,Cases!$G$8,Cases!$G$10))</f>
        <v>4</v>
      </c>
      <c r="N6" s="30" t="n">
        <f aca="false">IF(N5&lt;=12,Cases!$G$6,IF(N5&lt;=24,Cases!$G$8,Cases!$G$10))</f>
        <v>6</v>
      </c>
      <c r="O6" s="30" t="n">
        <f aca="false">IF(O5&lt;=12,Cases!$G$6,IF(O5&lt;=24,Cases!$G$8,Cases!$G$10))</f>
        <v>6</v>
      </c>
      <c r="P6" s="30" t="n">
        <f aca="false">IF(P5&lt;=12,Cases!$G$6,IF(P5&lt;=24,Cases!$G$8,Cases!$G$10))</f>
        <v>6</v>
      </c>
      <c r="Q6" s="30" t="n">
        <f aca="false">IF(Q5&lt;=12,Cases!$G$6,IF(Q5&lt;=24,Cases!$G$8,Cases!$G$10))</f>
        <v>6</v>
      </c>
      <c r="R6" s="30" t="n">
        <f aca="false">IF(R5&lt;=12,Cases!$G$6,IF(R5&lt;=24,Cases!$G$8,Cases!$G$10))</f>
        <v>6</v>
      </c>
      <c r="S6" s="30" t="n">
        <f aca="false">IF(S5&lt;=12,Cases!$G$6,IF(S5&lt;=24,Cases!$G$8,Cases!$G$10))</f>
        <v>6</v>
      </c>
      <c r="T6" s="30" t="n">
        <f aca="false">IF(T5&lt;=12,Cases!$G$6,IF(T5&lt;=24,Cases!$G$8,Cases!$G$10))</f>
        <v>6</v>
      </c>
      <c r="U6" s="30" t="n">
        <f aca="false">IF(U5&lt;=12,Cases!$G$6,IF(U5&lt;=24,Cases!$G$8,Cases!$G$10))</f>
        <v>6</v>
      </c>
      <c r="V6" s="30" t="n">
        <f aca="false">IF(V5&lt;=12,Cases!$G$6,IF(V5&lt;=24,Cases!$G$8,Cases!$G$10))</f>
        <v>6</v>
      </c>
      <c r="W6" s="30" t="n">
        <f aca="false">IF(W5&lt;=12,Cases!$G$6,IF(W5&lt;=24,Cases!$G$8,Cases!$G$10))</f>
        <v>6</v>
      </c>
      <c r="X6" s="30" t="n">
        <f aca="false">IF(X5&lt;=12,Cases!$G$6,IF(X5&lt;=24,Cases!$G$8,Cases!$G$10))</f>
        <v>6</v>
      </c>
      <c r="Y6" s="30" t="n">
        <f aca="false">IF(Y5&lt;=12,Cases!$G$6,IF(Y5&lt;=24,Cases!$G$8,Cases!$G$10))</f>
        <v>6</v>
      </c>
      <c r="Z6" s="30" t="n">
        <f aca="false">IF(Z5&lt;=12,Cases!$G$6,IF(Z5&lt;=24,Cases!$G$8,Cases!$G$10))</f>
        <v>8</v>
      </c>
      <c r="AA6" s="30" t="n">
        <f aca="false">IF(AA5&lt;=12,Cases!$G$6,IF(AA5&lt;=24,Cases!$G$8,Cases!$G$10))</f>
        <v>8</v>
      </c>
      <c r="AB6" s="30" t="n">
        <f aca="false">IF(AB5&lt;=12,Cases!$G$6,IF(AB5&lt;=24,Cases!$G$8,Cases!$G$10))</f>
        <v>8</v>
      </c>
      <c r="AC6" s="30" t="n">
        <f aca="false">IF(AC5&lt;=12,Cases!$G$6,IF(AC5&lt;=24,Cases!$G$8,Cases!$G$10))</f>
        <v>8</v>
      </c>
      <c r="AD6" s="30" t="n">
        <f aca="false">IF(AD5&lt;=12,Cases!$G$6,IF(AD5&lt;=24,Cases!$G$8,Cases!$G$10))</f>
        <v>8</v>
      </c>
      <c r="AE6" s="30" t="n">
        <f aca="false">IF(AE5&lt;=12,Cases!$G$6,IF(AE5&lt;=24,Cases!$G$8,Cases!$G$10))</f>
        <v>8</v>
      </c>
      <c r="AF6" s="30" t="n">
        <f aca="false">IF(AF5&lt;=12,Cases!$G$6,IF(AF5&lt;=24,Cases!$G$8,Cases!$G$10))</f>
        <v>8</v>
      </c>
      <c r="AG6" s="30" t="n">
        <f aca="false">IF(AG5&lt;=12,Cases!$G$6,IF(AG5&lt;=24,Cases!$G$8,Cases!$G$10))</f>
        <v>8</v>
      </c>
      <c r="AH6" s="30" t="n">
        <f aca="false">IF(AH5&lt;=12,Cases!$G$6,IF(AH5&lt;=24,Cases!$G$8,Cases!$G$10))</f>
        <v>8</v>
      </c>
      <c r="AI6" s="30" t="n">
        <f aca="false">IF(AI5&lt;=12,Cases!$G$6,IF(AI5&lt;=24,Cases!$G$8,Cases!$G$10))</f>
        <v>8</v>
      </c>
      <c r="AJ6" s="30" t="n">
        <f aca="false">IF(AJ5&lt;=12,Cases!$G$6,IF(AJ5&lt;=24,Cases!$G$8,Cases!$G$10))</f>
        <v>8</v>
      </c>
      <c r="AK6" s="30" t="n">
        <f aca="false">IF(AK5&lt;=12,Cases!$G$6,IF(AK5&lt;=24,Cases!$G$8,Cases!$G$10))</f>
        <v>8</v>
      </c>
    </row>
    <row r="7" customFormat="false" ht="15" hidden="false" customHeight="true" outlineLevel="0" collapsed="false">
      <c r="A7" s="25" t="s">
        <v>240</v>
      </c>
      <c r="B7" s="30" t="n">
        <f aca="false">IF(B5&lt;=12,Cases!$G$7,IF(B5&lt;=24,Cases!$G$9,Cases!$G$11))</f>
        <v>2</v>
      </c>
      <c r="C7" s="30" t="n">
        <f aca="false">IF(C5&lt;=12,Cases!$G$7,IF(C5&lt;=24,Cases!$G$9,Cases!$G$11))</f>
        <v>2</v>
      </c>
      <c r="D7" s="30" t="n">
        <f aca="false">IF(D5&lt;=12,Cases!$G$7,IF(D5&lt;=24,Cases!$G$9,Cases!$G$11))</f>
        <v>2</v>
      </c>
      <c r="E7" s="30" t="n">
        <f aca="false">IF(E5&lt;=12,Cases!$G$7,IF(E5&lt;=24,Cases!$G$9,Cases!$G$11))</f>
        <v>2</v>
      </c>
      <c r="F7" s="30" t="n">
        <f aca="false">IF(F5&lt;=12,Cases!$G$7,IF(F5&lt;=24,Cases!$G$9,Cases!$G$11))</f>
        <v>2</v>
      </c>
      <c r="G7" s="30" t="n">
        <f aca="false">IF(G5&lt;=12,Cases!$G$7,IF(G5&lt;=24,Cases!$G$9,Cases!$G$11))</f>
        <v>2</v>
      </c>
      <c r="H7" s="30" t="n">
        <f aca="false">IF(H5&lt;=12,Cases!$G$7,IF(H5&lt;=24,Cases!$G$9,Cases!$G$11))</f>
        <v>2</v>
      </c>
      <c r="I7" s="30" t="n">
        <f aca="false">IF(I5&lt;=12,Cases!$G$7,IF(I5&lt;=24,Cases!$G$9,Cases!$G$11))</f>
        <v>2</v>
      </c>
      <c r="J7" s="30" t="n">
        <f aca="false">IF(J5&lt;=12,Cases!$G$7,IF(J5&lt;=24,Cases!$G$9,Cases!$G$11))</f>
        <v>2</v>
      </c>
      <c r="K7" s="30" t="n">
        <f aca="false">IF(K5&lt;=12,Cases!$G$7,IF(K5&lt;=24,Cases!$G$9,Cases!$G$11))</f>
        <v>2</v>
      </c>
      <c r="L7" s="30" t="n">
        <f aca="false">IF(L5&lt;=12,Cases!$G$7,IF(L5&lt;=24,Cases!$G$9,Cases!$G$11))</f>
        <v>2</v>
      </c>
      <c r="M7" s="30" t="n">
        <f aca="false">IF(M5&lt;=12,Cases!$G$7,IF(M5&lt;=24,Cases!$G$9,Cases!$G$11))</f>
        <v>2</v>
      </c>
      <c r="N7" s="30" t="n">
        <f aca="false">IF(N5&lt;=12,Cases!$G$7,IF(N5&lt;=24,Cases!$G$9,Cases!$G$11))</f>
        <v>4</v>
      </c>
      <c r="O7" s="30" t="n">
        <f aca="false">IF(O5&lt;=12,Cases!$G$7,IF(O5&lt;=24,Cases!$G$9,Cases!$G$11))</f>
        <v>4</v>
      </c>
      <c r="P7" s="30" t="n">
        <f aca="false">IF(P5&lt;=12,Cases!$G$7,IF(P5&lt;=24,Cases!$G$9,Cases!$G$11))</f>
        <v>4</v>
      </c>
      <c r="Q7" s="30" t="n">
        <f aca="false">IF(Q5&lt;=12,Cases!$G$7,IF(Q5&lt;=24,Cases!$G$9,Cases!$G$11))</f>
        <v>4</v>
      </c>
      <c r="R7" s="30" t="n">
        <f aca="false">IF(R5&lt;=12,Cases!$G$7,IF(R5&lt;=24,Cases!$G$9,Cases!$G$11))</f>
        <v>4</v>
      </c>
      <c r="S7" s="30" t="n">
        <f aca="false">IF(S5&lt;=12,Cases!$G$7,IF(S5&lt;=24,Cases!$G$9,Cases!$G$11))</f>
        <v>4</v>
      </c>
      <c r="T7" s="30" t="n">
        <f aca="false">IF(T5&lt;=12,Cases!$G$7,IF(T5&lt;=24,Cases!$G$9,Cases!$G$11))</f>
        <v>4</v>
      </c>
      <c r="U7" s="30" t="n">
        <f aca="false">IF(U5&lt;=12,Cases!$G$7,IF(U5&lt;=24,Cases!$G$9,Cases!$G$11))</f>
        <v>4</v>
      </c>
      <c r="V7" s="30" t="n">
        <f aca="false">IF(V5&lt;=12,Cases!$G$7,IF(V5&lt;=24,Cases!$G$9,Cases!$G$11))</f>
        <v>4</v>
      </c>
      <c r="W7" s="30" t="n">
        <f aca="false">IF(W5&lt;=12,Cases!$G$7,IF(W5&lt;=24,Cases!$G$9,Cases!$G$11))</f>
        <v>4</v>
      </c>
      <c r="X7" s="30" t="n">
        <f aca="false">IF(X5&lt;=12,Cases!$G$7,IF(X5&lt;=24,Cases!$G$9,Cases!$G$11))</f>
        <v>4</v>
      </c>
      <c r="Y7" s="30" t="n">
        <f aca="false">IF(Y5&lt;=12,Cases!$G$7,IF(Y5&lt;=24,Cases!$G$9,Cases!$G$11))</f>
        <v>4</v>
      </c>
      <c r="Z7" s="30" t="n">
        <f aca="false">IF(Z5&lt;=12,Cases!$G$7,IF(Z5&lt;=24,Cases!$G$9,Cases!$G$11))</f>
        <v>6</v>
      </c>
      <c r="AA7" s="30" t="n">
        <f aca="false">IF(AA5&lt;=12,Cases!$G$7,IF(AA5&lt;=24,Cases!$G$9,Cases!$G$11))</f>
        <v>6</v>
      </c>
      <c r="AB7" s="30" t="n">
        <f aca="false">IF(AB5&lt;=12,Cases!$G$7,IF(AB5&lt;=24,Cases!$G$9,Cases!$G$11))</f>
        <v>6</v>
      </c>
      <c r="AC7" s="30" t="n">
        <f aca="false">IF(AC5&lt;=12,Cases!$G$7,IF(AC5&lt;=24,Cases!$G$9,Cases!$G$11))</f>
        <v>6</v>
      </c>
      <c r="AD7" s="30" t="n">
        <f aca="false">IF(AD5&lt;=12,Cases!$G$7,IF(AD5&lt;=24,Cases!$G$9,Cases!$G$11))</f>
        <v>6</v>
      </c>
      <c r="AE7" s="30" t="n">
        <f aca="false">IF(AE5&lt;=12,Cases!$G$7,IF(AE5&lt;=24,Cases!$G$9,Cases!$G$11))</f>
        <v>6</v>
      </c>
      <c r="AF7" s="30" t="n">
        <f aca="false">IF(AF5&lt;=12,Cases!$G$7,IF(AF5&lt;=24,Cases!$G$9,Cases!$G$11))</f>
        <v>6</v>
      </c>
      <c r="AG7" s="30" t="n">
        <f aca="false">IF(AG5&lt;=12,Cases!$G$7,IF(AG5&lt;=24,Cases!$G$9,Cases!$G$11))</f>
        <v>6</v>
      </c>
      <c r="AH7" s="30" t="n">
        <f aca="false">IF(AH5&lt;=12,Cases!$G$7,IF(AH5&lt;=24,Cases!$G$9,Cases!$G$11))</f>
        <v>6</v>
      </c>
      <c r="AI7" s="30" t="n">
        <f aca="false">IF(AI5&lt;=12,Cases!$G$7,IF(AI5&lt;=24,Cases!$G$9,Cases!$G$11))</f>
        <v>6</v>
      </c>
      <c r="AJ7" s="30" t="n">
        <f aca="false">IF(AJ5&lt;=12,Cases!$G$7,IF(AJ5&lt;=24,Cases!$G$9,Cases!$G$11))</f>
        <v>6</v>
      </c>
      <c r="AK7" s="30" t="n">
        <f aca="false">IF(AK5&lt;=12,Cases!$G$7,IF(AK5&lt;=24,Cases!$G$9,Cases!$G$11))</f>
        <v>6</v>
      </c>
    </row>
    <row r="8" customFormat="false" ht="15" hidden="false" customHeight="true" outlineLevel="0" collapsed="false">
      <c r="A8" s="25" t="s">
        <v>241</v>
      </c>
      <c r="B8" s="30" t="n">
        <f aca="false">SUM(B6:B7)</f>
        <v>6</v>
      </c>
      <c r="C8" s="30" t="n">
        <f aca="false">SUM(C6:C7)</f>
        <v>6</v>
      </c>
      <c r="D8" s="30" t="n">
        <f aca="false">SUM(D6:D7)</f>
        <v>6</v>
      </c>
      <c r="E8" s="30" t="n">
        <f aca="false">SUM(E6:E7)</f>
        <v>6</v>
      </c>
      <c r="F8" s="30" t="n">
        <f aca="false">SUM(F6:F7)</f>
        <v>6</v>
      </c>
      <c r="G8" s="30" t="n">
        <f aca="false">SUM(G6:G7)</f>
        <v>6</v>
      </c>
      <c r="H8" s="30" t="n">
        <f aca="false">SUM(H6:H7)</f>
        <v>6</v>
      </c>
      <c r="I8" s="30" t="n">
        <f aca="false">SUM(I6:I7)</f>
        <v>6</v>
      </c>
      <c r="J8" s="30" t="n">
        <f aca="false">SUM(J6:J7)</f>
        <v>6</v>
      </c>
      <c r="K8" s="30" t="n">
        <f aca="false">SUM(K6:K7)</f>
        <v>6</v>
      </c>
      <c r="L8" s="30" t="n">
        <f aca="false">SUM(L6:L7)</f>
        <v>6</v>
      </c>
      <c r="M8" s="30" t="n">
        <f aca="false">SUM(M6:M7)</f>
        <v>6</v>
      </c>
      <c r="N8" s="30" t="n">
        <f aca="false">SUM(N6:N7)</f>
        <v>10</v>
      </c>
      <c r="O8" s="30" t="n">
        <f aca="false">SUM(O6:O7)</f>
        <v>10</v>
      </c>
      <c r="P8" s="30" t="n">
        <f aca="false">SUM(P6:P7)</f>
        <v>10</v>
      </c>
      <c r="Q8" s="30" t="n">
        <f aca="false">SUM(Q6:Q7)</f>
        <v>10</v>
      </c>
      <c r="R8" s="30" t="n">
        <f aca="false">SUM(R6:R7)</f>
        <v>10</v>
      </c>
      <c r="S8" s="30" t="n">
        <f aca="false">SUM(S6:S7)</f>
        <v>10</v>
      </c>
      <c r="T8" s="30" t="n">
        <f aca="false">SUM(T6:T7)</f>
        <v>10</v>
      </c>
      <c r="U8" s="30" t="n">
        <f aca="false">SUM(U6:U7)</f>
        <v>10</v>
      </c>
      <c r="V8" s="30" t="n">
        <f aca="false">SUM(V6:V7)</f>
        <v>10</v>
      </c>
      <c r="W8" s="30" t="n">
        <f aca="false">SUM(W6:W7)</f>
        <v>10</v>
      </c>
      <c r="X8" s="30" t="n">
        <f aca="false">SUM(X6:X7)</f>
        <v>10</v>
      </c>
      <c r="Y8" s="30" t="n">
        <f aca="false">SUM(Y6:Y7)</f>
        <v>10</v>
      </c>
      <c r="Z8" s="30" t="n">
        <f aca="false">SUM(Z6:Z7)</f>
        <v>14</v>
      </c>
      <c r="AA8" s="30" t="n">
        <f aca="false">SUM(AA6:AA7)</f>
        <v>14</v>
      </c>
      <c r="AB8" s="30" t="n">
        <f aca="false">SUM(AB6:AB7)</f>
        <v>14</v>
      </c>
      <c r="AC8" s="30" t="n">
        <f aca="false">SUM(AC6:AC7)</f>
        <v>14</v>
      </c>
      <c r="AD8" s="30" t="n">
        <f aca="false">SUM(AD6:AD7)</f>
        <v>14</v>
      </c>
      <c r="AE8" s="30" t="n">
        <f aca="false">SUM(AE6:AE7)</f>
        <v>14</v>
      </c>
      <c r="AF8" s="30" t="n">
        <f aca="false">SUM(AF6:AF7)</f>
        <v>14</v>
      </c>
      <c r="AG8" s="30" t="n">
        <f aca="false">SUM(AG6:AG7)</f>
        <v>14</v>
      </c>
      <c r="AH8" s="30" t="n">
        <f aca="false">SUM(AH6:AH7)</f>
        <v>14</v>
      </c>
      <c r="AI8" s="30" t="n">
        <f aca="false">SUM(AI6:AI7)</f>
        <v>14</v>
      </c>
      <c r="AJ8" s="30" t="n">
        <f aca="false">SUM(AJ6:AJ7)</f>
        <v>14</v>
      </c>
      <c r="AK8" s="30" t="n">
        <f aca="false">SUM(AK6:AK7)</f>
        <v>14</v>
      </c>
    </row>
    <row r="9" customFormat="false" ht="15" hidden="false" customHeight="true" outlineLevel="0" collapsed="false">
      <c r="A9" s="25" t="s">
        <v>242</v>
      </c>
      <c r="B9" s="32" t="n">
        <f aca="false">IF(B5&gt;Cases!$G$13,INDEX($B8:$AK8,1,MAX(1,B5-Cases!$G$13)),0)*Cases!$G$12</f>
        <v>0</v>
      </c>
      <c r="C9" s="32" t="n">
        <f aca="false">IF(C5&gt;Cases!$G$13,INDEX($B8:$AK8,1,MAX(1,C5-Cases!$G$13)),0)*Cases!$G$12</f>
        <v>1.5</v>
      </c>
      <c r="D9" s="32" t="n">
        <f aca="false">IF(D5&gt;Cases!$G$13,INDEX($B8:$AK8,1,MAX(1,D5-Cases!$G$13)),0)*Cases!$G$12</f>
        <v>1.5</v>
      </c>
      <c r="E9" s="32" t="n">
        <f aca="false">IF(E5&gt;Cases!$G$13,INDEX($B8:$AK8,1,MAX(1,E5-Cases!$G$13)),0)*Cases!$G$12</f>
        <v>1.5</v>
      </c>
      <c r="F9" s="32" t="n">
        <f aca="false">IF(F5&gt;Cases!$G$13,INDEX($B8:$AK8,1,MAX(1,F5-Cases!$G$13)),0)*Cases!$G$12</f>
        <v>1.5</v>
      </c>
      <c r="G9" s="32" t="n">
        <f aca="false">IF(G5&gt;Cases!$G$13,INDEX($B8:$AK8,1,MAX(1,G5-Cases!$G$13)),0)*Cases!$G$12</f>
        <v>1.5</v>
      </c>
      <c r="H9" s="32" t="n">
        <f aca="false">IF(H5&gt;Cases!$G$13,INDEX($B8:$AK8,1,MAX(1,H5-Cases!$G$13)),0)*Cases!$G$12</f>
        <v>1.5</v>
      </c>
      <c r="I9" s="32" t="n">
        <f aca="false">IF(I5&gt;Cases!$G$13,INDEX($B8:$AK8,1,MAX(1,I5-Cases!$G$13)),0)*Cases!$G$12</f>
        <v>1.5</v>
      </c>
      <c r="J9" s="32" t="n">
        <f aca="false">IF(J5&gt;Cases!$G$13,INDEX($B8:$AK8,1,MAX(1,J5-Cases!$G$13)),0)*Cases!$G$12</f>
        <v>1.5</v>
      </c>
      <c r="K9" s="32" t="n">
        <f aca="false">IF(K5&gt;Cases!$G$13,INDEX($B8:$AK8,1,MAX(1,K5-Cases!$G$13)),0)*Cases!$G$12</f>
        <v>1.5</v>
      </c>
      <c r="L9" s="32" t="n">
        <f aca="false">IF(L5&gt;Cases!$G$13,INDEX($B8:$AK8,1,MAX(1,L5-Cases!$G$13)),0)*Cases!$G$12</f>
        <v>1.5</v>
      </c>
      <c r="M9" s="32" t="n">
        <f aca="false">IF(M5&gt;Cases!$G$13,INDEX($B8:$AK8,1,MAX(1,M5-Cases!$G$13)),0)*Cases!$G$12</f>
        <v>1.5</v>
      </c>
      <c r="N9" s="32" t="n">
        <f aca="false">IF(N5&gt;Cases!$G$13,INDEX($B8:$AK8,1,MAX(1,N5-Cases!$G$13)),0)*Cases!$G$12</f>
        <v>1.5</v>
      </c>
      <c r="O9" s="32" t="n">
        <f aca="false">IF(O5&gt;Cases!$G$13,INDEX($B8:$AK8,1,MAX(1,O5-Cases!$G$13)),0)*Cases!$G$12</f>
        <v>2.5</v>
      </c>
      <c r="P9" s="32" t="n">
        <f aca="false">IF(P5&gt;Cases!$G$13,INDEX($B8:$AK8,1,MAX(1,P5-Cases!$G$13)),0)*Cases!$G$12</f>
        <v>2.5</v>
      </c>
      <c r="Q9" s="32" t="n">
        <f aca="false">IF(Q5&gt;Cases!$G$13,INDEX($B8:$AK8,1,MAX(1,Q5-Cases!$G$13)),0)*Cases!$G$12</f>
        <v>2.5</v>
      </c>
      <c r="R9" s="32" t="n">
        <f aca="false">IF(R5&gt;Cases!$G$13,INDEX($B8:$AK8,1,MAX(1,R5-Cases!$G$13)),0)*Cases!$G$12</f>
        <v>2.5</v>
      </c>
      <c r="S9" s="32" t="n">
        <f aca="false">IF(S5&gt;Cases!$G$13,INDEX($B8:$AK8,1,MAX(1,S5-Cases!$G$13)),0)*Cases!$G$12</f>
        <v>2.5</v>
      </c>
      <c r="T9" s="32" t="n">
        <f aca="false">IF(T5&gt;Cases!$G$13,INDEX($B8:$AK8,1,MAX(1,T5-Cases!$G$13)),0)*Cases!$G$12</f>
        <v>2.5</v>
      </c>
      <c r="U9" s="32" t="n">
        <f aca="false">IF(U5&gt;Cases!$G$13,INDEX($B8:$AK8,1,MAX(1,U5-Cases!$G$13)),0)*Cases!$G$12</f>
        <v>2.5</v>
      </c>
      <c r="V9" s="32" t="n">
        <f aca="false">IF(V5&gt;Cases!$G$13,INDEX($B8:$AK8,1,MAX(1,V5-Cases!$G$13)),0)*Cases!$G$12</f>
        <v>2.5</v>
      </c>
      <c r="W9" s="32" t="n">
        <f aca="false">IF(W5&gt;Cases!$G$13,INDEX($B8:$AK8,1,MAX(1,W5-Cases!$G$13)),0)*Cases!$G$12</f>
        <v>2.5</v>
      </c>
      <c r="X9" s="32" t="n">
        <f aca="false">IF(X5&gt;Cases!$G$13,INDEX($B8:$AK8,1,MAX(1,X5-Cases!$G$13)),0)*Cases!$G$12</f>
        <v>2.5</v>
      </c>
      <c r="Y9" s="32" t="n">
        <f aca="false">IF(Y5&gt;Cases!$G$13,INDEX($B8:$AK8,1,MAX(1,Y5-Cases!$G$13)),0)*Cases!$G$12</f>
        <v>2.5</v>
      </c>
      <c r="Z9" s="32" t="n">
        <f aca="false">IF(Z5&gt;Cases!$G$13,INDEX($B8:$AK8,1,MAX(1,Z5-Cases!$G$13)),0)*Cases!$G$12</f>
        <v>2.5</v>
      </c>
      <c r="AA9" s="32" t="n">
        <f aca="false">IF(AA5&gt;Cases!$G$13,INDEX($B8:$AK8,1,MAX(1,AA5-Cases!$G$13)),0)*Cases!$G$12</f>
        <v>3.5</v>
      </c>
      <c r="AB9" s="32" t="n">
        <f aca="false">IF(AB5&gt;Cases!$G$13,INDEX($B8:$AK8,1,MAX(1,AB5-Cases!$G$13)),0)*Cases!$G$12</f>
        <v>3.5</v>
      </c>
      <c r="AC9" s="32" t="n">
        <f aca="false">IF(AC5&gt;Cases!$G$13,INDEX($B8:$AK8,1,MAX(1,AC5-Cases!$G$13)),0)*Cases!$G$12</f>
        <v>3.5</v>
      </c>
      <c r="AD9" s="32" t="n">
        <f aca="false">IF(AD5&gt;Cases!$G$13,INDEX($B8:$AK8,1,MAX(1,AD5-Cases!$G$13)),0)*Cases!$G$12</f>
        <v>3.5</v>
      </c>
      <c r="AE9" s="32" t="n">
        <f aca="false">IF(AE5&gt;Cases!$G$13,INDEX($B8:$AK8,1,MAX(1,AE5-Cases!$G$13)),0)*Cases!$G$12</f>
        <v>3.5</v>
      </c>
      <c r="AF9" s="32" t="n">
        <f aca="false">IF(AF5&gt;Cases!$G$13,INDEX($B8:$AK8,1,MAX(1,AF5-Cases!$G$13)),0)*Cases!$G$12</f>
        <v>3.5</v>
      </c>
      <c r="AG9" s="32" t="n">
        <f aca="false">IF(AG5&gt;Cases!$G$13,INDEX($B8:$AK8,1,MAX(1,AG5-Cases!$G$13)),0)*Cases!$G$12</f>
        <v>3.5</v>
      </c>
      <c r="AH9" s="32" t="n">
        <f aca="false">IF(AH5&gt;Cases!$G$13,INDEX($B8:$AK8,1,MAX(1,AH5-Cases!$G$13)),0)*Cases!$G$12</f>
        <v>3.5</v>
      </c>
      <c r="AI9" s="32" t="n">
        <f aca="false">IF(AI5&gt;Cases!$G$13,INDEX($B8:$AK8,1,MAX(1,AI5-Cases!$G$13)),0)*Cases!$G$12</f>
        <v>3.5</v>
      </c>
      <c r="AJ9" s="32" t="n">
        <f aca="false">IF(AJ5&gt;Cases!$G$13,INDEX($B8:$AK8,1,MAX(1,AJ5-Cases!$G$13)),0)*Cases!$G$12</f>
        <v>3.5</v>
      </c>
      <c r="AK9" s="32" t="n">
        <f aca="false">IF(AK5&gt;Cases!$G$13,INDEX($B8:$AK8,1,MAX(1,AK5-Cases!$G$13)),0)*Cases!$G$12</f>
        <v>3.5</v>
      </c>
    </row>
    <row r="10" customFormat="false" ht="15" hidden="false" customHeight="true" outlineLevel="0" collapsed="false">
      <c r="A10" s="25" t="s">
        <v>243</v>
      </c>
      <c r="B10" s="32" t="n">
        <f aca="false">0+B9</f>
        <v>0</v>
      </c>
      <c r="C10" s="32" t="n">
        <f aca="false">B10+C9</f>
        <v>1.5</v>
      </c>
      <c r="D10" s="32" t="n">
        <f aca="false">C10+D9</f>
        <v>3</v>
      </c>
      <c r="E10" s="32" t="n">
        <f aca="false">D10+E9</f>
        <v>4.5</v>
      </c>
      <c r="F10" s="32" t="n">
        <f aca="false">E10+F9</f>
        <v>6</v>
      </c>
      <c r="G10" s="32" t="n">
        <f aca="false">F10+G9</f>
        <v>7.5</v>
      </c>
      <c r="H10" s="32" t="n">
        <f aca="false">G10+H9</f>
        <v>9</v>
      </c>
      <c r="I10" s="32" t="n">
        <f aca="false">H10+I9</f>
        <v>10.5</v>
      </c>
      <c r="J10" s="32" t="n">
        <f aca="false">I10+J9</f>
        <v>12</v>
      </c>
      <c r="K10" s="32" t="n">
        <f aca="false">J10+K9</f>
        <v>13.5</v>
      </c>
      <c r="L10" s="32" t="n">
        <f aca="false">K10+L9</f>
        <v>15</v>
      </c>
      <c r="M10" s="32" t="n">
        <f aca="false">L10+M9</f>
        <v>16.5</v>
      </c>
      <c r="N10" s="32" t="n">
        <f aca="false">M10+N9</f>
        <v>18</v>
      </c>
      <c r="O10" s="32" t="n">
        <f aca="false">N10+O9</f>
        <v>20.5</v>
      </c>
      <c r="P10" s="32" t="n">
        <f aca="false">O10+P9</f>
        <v>23</v>
      </c>
      <c r="Q10" s="32" t="n">
        <f aca="false">P10+Q9</f>
        <v>25.5</v>
      </c>
      <c r="R10" s="32" t="n">
        <f aca="false">Q10+R9</f>
        <v>28</v>
      </c>
      <c r="S10" s="32" t="n">
        <f aca="false">R10+S9</f>
        <v>30.5</v>
      </c>
      <c r="T10" s="32" t="n">
        <f aca="false">S10+T9</f>
        <v>33</v>
      </c>
      <c r="U10" s="32" t="n">
        <f aca="false">T10+U9</f>
        <v>35.5</v>
      </c>
      <c r="V10" s="32" t="n">
        <f aca="false">U10+V9</f>
        <v>38</v>
      </c>
      <c r="W10" s="32" t="n">
        <f aca="false">V10+W9</f>
        <v>40.5</v>
      </c>
      <c r="X10" s="32" t="n">
        <f aca="false">W10+X9</f>
        <v>43</v>
      </c>
      <c r="Y10" s="32" t="n">
        <f aca="false">X10+Y9</f>
        <v>45.5</v>
      </c>
      <c r="Z10" s="32" t="n">
        <f aca="false">Y10+Z9</f>
        <v>48</v>
      </c>
      <c r="AA10" s="32" t="n">
        <f aca="false">Z10+AA9</f>
        <v>51.5</v>
      </c>
      <c r="AB10" s="32" t="n">
        <f aca="false">AA10+AB9</f>
        <v>55</v>
      </c>
      <c r="AC10" s="32" t="n">
        <f aca="false">AB10+AC9</f>
        <v>58.5</v>
      </c>
      <c r="AD10" s="32" t="n">
        <f aca="false">AC10+AD9</f>
        <v>62</v>
      </c>
      <c r="AE10" s="32" t="n">
        <f aca="false">AD10+AE9</f>
        <v>65.5</v>
      </c>
      <c r="AF10" s="32" t="n">
        <f aca="false">AE10+AF9</f>
        <v>69</v>
      </c>
      <c r="AG10" s="32" t="n">
        <f aca="false">AF10+AG9</f>
        <v>72.5</v>
      </c>
      <c r="AH10" s="32" t="n">
        <f aca="false">AG10+AH9</f>
        <v>76</v>
      </c>
      <c r="AI10" s="32" t="n">
        <f aca="false">AH10+AI9</f>
        <v>79.5</v>
      </c>
      <c r="AJ10" s="32" t="n">
        <f aca="false">AI10+AJ9</f>
        <v>83</v>
      </c>
      <c r="AK10" s="32" t="n">
        <f aca="false">AJ10+AK9</f>
        <v>86.5</v>
      </c>
    </row>
    <row r="11" customFormat="false" ht="15" hidden="false" customHeight="true" outlineLevel="0" collapsed="false">
      <c r="A11" s="25" t="s">
        <v>244</v>
      </c>
      <c r="B11" s="30" t="n">
        <f aca="false">INT(B10+0.00000001)-INT(0+0.00000001)</f>
        <v>0</v>
      </c>
      <c r="C11" s="30" t="n">
        <f aca="false">INT(C10+0.00000001)-INT(B10+0.00000001)</f>
        <v>1</v>
      </c>
      <c r="D11" s="30" t="n">
        <f aca="false">INT(D10+0.00000001)-INT(C10+0.00000001)</f>
        <v>2</v>
      </c>
      <c r="E11" s="30" t="n">
        <f aca="false">INT(E10+0.00000001)-INT(D10+0.00000001)</f>
        <v>1</v>
      </c>
      <c r="F11" s="30" t="n">
        <f aca="false">INT(F10+0.00000001)-INT(E10+0.00000001)</f>
        <v>2</v>
      </c>
      <c r="G11" s="30" t="n">
        <f aca="false">INT(G10+0.00000001)-INT(F10+0.00000001)</f>
        <v>1</v>
      </c>
      <c r="H11" s="30" t="n">
        <f aca="false">INT(H10+0.00000001)-INT(G10+0.00000001)</f>
        <v>2</v>
      </c>
      <c r="I11" s="30" t="n">
        <f aca="false">INT(I10+0.00000001)-INT(H10+0.00000001)</f>
        <v>1</v>
      </c>
      <c r="J11" s="30" t="n">
        <f aca="false">INT(J10+0.00000001)-INT(I10+0.00000001)</f>
        <v>2</v>
      </c>
      <c r="K11" s="30" t="n">
        <f aca="false">INT(K10+0.00000001)-INT(J10+0.00000001)</f>
        <v>1</v>
      </c>
      <c r="L11" s="30" t="n">
        <f aca="false">INT(L10+0.00000001)-INT(K10+0.00000001)</f>
        <v>2</v>
      </c>
      <c r="M11" s="30" t="n">
        <f aca="false">INT(M10+0.00000001)-INT(L10+0.00000001)</f>
        <v>1</v>
      </c>
      <c r="N11" s="30" t="n">
        <f aca="false">INT(N10+0.00000001)-INT(M10+0.00000001)</f>
        <v>2</v>
      </c>
      <c r="O11" s="30" t="n">
        <f aca="false">INT(O10+0.00000001)-INT(N10+0.00000001)</f>
        <v>2</v>
      </c>
      <c r="P11" s="30" t="n">
        <f aca="false">INT(P10+0.00000001)-INT(O10+0.00000001)</f>
        <v>3</v>
      </c>
      <c r="Q11" s="30" t="n">
        <f aca="false">INT(Q10+0.00000001)-INT(P10+0.00000001)</f>
        <v>2</v>
      </c>
      <c r="R11" s="30" t="n">
        <f aca="false">INT(R10+0.00000001)-INT(Q10+0.00000001)</f>
        <v>3</v>
      </c>
      <c r="S11" s="30" t="n">
        <f aca="false">INT(S10+0.00000001)-INT(R10+0.00000001)</f>
        <v>2</v>
      </c>
      <c r="T11" s="30" t="n">
        <f aca="false">INT(T10+0.00000001)-INT(S10+0.00000001)</f>
        <v>3</v>
      </c>
      <c r="U11" s="30" t="n">
        <f aca="false">INT(U10+0.00000001)-INT(T10+0.00000001)</f>
        <v>2</v>
      </c>
      <c r="V11" s="30" t="n">
        <f aca="false">INT(V10+0.00000001)-INT(U10+0.00000001)</f>
        <v>3</v>
      </c>
      <c r="W11" s="30" t="n">
        <f aca="false">INT(W10+0.00000001)-INT(V10+0.00000001)</f>
        <v>2</v>
      </c>
      <c r="X11" s="30" t="n">
        <f aca="false">INT(X10+0.00000001)-INT(W10+0.00000001)</f>
        <v>3</v>
      </c>
      <c r="Y11" s="30" t="n">
        <f aca="false">INT(Y10+0.00000001)-INT(X10+0.00000001)</f>
        <v>2</v>
      </c>
      <c r="Z11" s="30" t="n">
        <f aca="false">INT(Z10+0.00000001)-INT(Y10+0.00000001)</f>
        <v>3</v>
      </c>
      <c r="AA11" s="30" t="n">
        <f aca="false">INT(AA10+0.00000001)-INT(Z10+0.00000001)</f>
        <v>3</v>
      </c>
      <c r="AB11" s="30" t="n">
        <f aca="false">INT(AB10+0.00000001)-INT(AA10+0.00000001)</f>
        <v>4</v>
      </c>
      <c r="AC11" s="30" t="n">
        <f aca="false">INT(AC10+0.00000001)-INT(AB10+0.00000001)</f>
        <v>3</v>
      </c>
      <c r="AD11" s="30" t="n">
        <f aca="false">INT(AD10+0.00000001)-INT(AC10+0.00000001)</f>
        <v>4</v>
      </c>
      <c r="AE11" s="30" t="n">
        <f aca="false">INT(AE10+0.00000001)-INT(AD10+0.00000001)</f>
        <v>3</v>
      </c>
      <c r="AF11" s="30" t="n">
        <f aca="false">INT(AF10+0.00000001)-INT(AE10+0.00000001)</f>
        <v>4</v>
      </c>
      <c r="AG11" s="30" t="n">
        <f aca="false">INT(AG10+0.00000001)-INT(AF10+0.00000001)</f>
        <v>3</v>
      </c>
      <c r="AH11" s="30" t="n">
        <f aca="false">INT(AH10+0.00000001)-INT(AG10+0.00000001)</f>
        <v>4</v>
      </c>
      <c r="AI11" s="30" t="n">
        <f aca="false">INT(AI10+0.00000001)-INT(AH10+0.00000001)</f>
        <v>3</v>
      </c>
      <c r="AJ11" s="30" t="n">
        <f aca="false">INT(AJ10+0.00000001)-INT(AI10+0.00000001)</f>
        <v>4</v>
      </c>
      <c r="AK11" s="30" t="n">
        <f aca="false">INT(AK10+0.00000001)-INT(AJ10+0.00000001)</f>
        <v>3</v>
      </c>
    </row>
    <row r="12" customFormat="false" ht="15" hidden="false" customHeight="true" outlineLevel="0" collapsed="false">
      <c r="A12" s="25" t="s">
        <v>245</v>
      </c>
      <c r="B12" s="30" t="n">
        <f aca="false">0</f>
        <v>0</v>
      </c>
      <c r="C12" s="30" t="n">
        <f aca="false">B35</f>
        <v>0</v>
      </c>
      <c r="D12" s="30" t="n">
        <f aca="false">C35</f>
        <v>0</v>
      </c>
      <c r="E12" s="30" t="n">
        <f aca="false">D35</f>
        <v>0</v>
      </c>
      <c r="F12" s="30" t="n">
        <f aca="false">E35</f>
        <v>0</v>
      </c>
      <c r="G12" s="30" t="n">
        <f aca="false">F35</f>
        <v>0</v>
      </c>
      <c r="H12" s="30" t="n">
        <f aca="false">G35</f>
        <v>0</v>
      </c>
      <c r="I12" s="30" t="n">
        <f aca="false">H35</f>
        <v>0</v>
      </c>
      <c r="J12" s="30" t="n">
        <f aca="false">I35</f>
        <v>0</v>
      </c>
      <c r="K12" s="30" t="n">
        <f aca="false">J35</f>
        <v>0</v>
      </c>
      <c r="L12" s="30" t="n">
        <f aca="false">K35</f>
        <v>0</v>
      </c>
      <c r="M12" s="30" t="n">
        <f aca="false">L35</f>
        <v>0</v>
      </c>
      <c r="N12" s="30" t="n">
        <f aca="false">M35</f>
        <v>0</v>
      </c>
      <c r="O12" s="30" t="n">
        <f aca="false">N35</f>
        <v>0</v>
      </c>
      <c r="P12" s="30" t="n">
        <f aca="false">O35</f>
        <v>0</v>
      </c>
      <c r="Q12" s="30" t="n">
        <f aca="false">P35</f>
        <v>0</v>
      </c>
      <c r="R12" s="30" t="n">
        <f aca="false">Q35</f>
        <v>0</v>
      </c>
      <c r="S12" s="30" t="n">
        <f aca="false">R35</f>
        <v>0</v>
      </c>
      <c r="T12" s="30" t="n">
        <f aca="false">S35</f>
        <v>0</v>
      </c>
      <c r="U12" s="30" t="n">
        <f aca="false">T35</f>
        <v>0</v>
      </c>
      <c r="V12" s="30" t="n">
        <f aca="false">U35</f>
        <v>0</v>
      </c>
      <c r="W12" s="30" t="n">
        <f aca="false">V35</f>
        <v>0</v>
      </c>
      <c r="X12" s="30" t="n">
        <f aca="false">W35</f>
        <v>0</v>
      </c>
      <c r="Y12" s="30" t="n">
        <f aca="false">X35</f>
        <v>0</v>
      </c>
      <c r="Z12" s="30" t="n">
        <f aca="false">Y35</f>
        <v>0</v>
      </c>
      <c r="AA12" s="30" t="n">
        <f aca="false">Z35</f>
        <v>0</v>
      </c>
      <c r="AB12" s="30" t="n">
        <f aca="false">AA35</f>
        <v>0</v>
      </c>
      <c r="AC12" s="30" t="n">
        <f aca="false">AB35</f>
        <v>0</v>
      </c>
      <c r="AD12" s="30" t="n">
        <f aca="false">AC35</f>
        <v>0</v>
      </c>
      <c r="AE12" s="30" t="n">
        <f aca="false">AD35</f>
        <v>0</v>
      </c>
      <c r="AF12" s="30" t="n">
        <f aca="false">AE35</f>
        <v>0</v>
      </c>
      <c r="AG12" s="30" t="n">
        <f aca="false">AF35</f>
        <v>0</v>
      </c>
      <c r="AH12" s="30" t="n">
        <f aca="false">AG35</f>
        <v>0</v>
      </c>
      <c r="AI12" s="30" t="n">
        <f aca="false">AH35</f>
        <v>1</v>
      </c>
      <c r="AJ12" s="30" t="n">
        <f aca="false">AI35</f>
        <v>1</v>
      </c>
      <c r="AK12" s="30" t="n">
        <f aca="false">AJ35</f>
        <v>3</v>
      </c>
    </row>
    <row r="13" customFormat="false" ht="15" hidden="false" customHeight="true" outlineLevel="0" collapsed="false">
      <c r="A13" s="25" t="s">
        <v>246</v>
      </c>
      <c r="B13" s="32" t="n">
        <f aca="false">0</f>
        <v>0</v>
      </c>
      <c r="C13" s="32" t="n">
        <f aca="false">B17</f>
        <v>0</v>
      </c>
      <c r="D13" s="32" t="n">
        <f aca="false">C17</f>
        <v>0</v>
      </c>
      <c r="E13" s="32" t="n">
        <f aca="false">D17</f>
        <v>0</v>
      </c>
      <c r="F13" s="32" t="n">
        <f aca="false">E17</f>
        <v>0</v>
      </c>
      <c r="G13" s="32" t="n">
        <f aca="false">F17</f>
        <v>1</v>
      </c>
      <c r="H13" s="32" t="n">
        <f aca="false">G17</f>
        <v>2.99</v>
      </c>
      <c r="I13" s="32" t="n">
        <f aca="false">H17</f>
        <v>3.9601</v>
      </c>
      <c r="J13" s="32" t="n">
        <f aca="false">I17</f>
        <v>5.920499</v>
      </c>
      <c r="K13" s="32" t="n">
        <f aca="false">J17</f>
        <v>6.86129401</v>
      </c>
      <c r="L13" s="32" t="n">
        <f aca="false">K17</f>
        <v>8.7926810699</v>
      </c>
      <c r="M13" s="32" t="n">
        <f aca="false">L17</f>
        <v>9.704754259201</v>
      </c>
      <c r="N13" s="32" t="n">
        <f aca="false">M17</f>
        <v>11.607706716609</v>
      </c>
      <c r="O13" s="32" t="n">
        <f aca="false">N17</f>
        <v>12.4916296494429</v>
      </c>
      <c r="P13" s="32" t="n">
        <f aca="false">O17</f>
        <v>14.3667133529485</v>
      </c>
      <c r="Q13" s="32" t="n">
        <f aca="false">P17</f>
        <v>15.223046219419</v>
      </c>
      <c r="R13" s="32" t="n">
        <f aca="false">Q17</f>
        <v>17.0708157572248</v>
      </c>
      <c r="S13" s="32" t="n">
        <f aca="false">R17</f>
        <v>18.9001075996525</v>
      </c>
      <c r="T13" s="32" t="n">
        <f aca="false">S17</f>
        <v>21.711106523656</v>
      </c>
      <c r="U13" s="32" t="n">
        <f aca="false">T17</f>
        <v>23.4939954584195</v>
      </c>
      <c r="V13" s="32" t="n">
        <f aca="false">U17</f>
        <v>26.2590555038353</v>
      </c>
      <c r="W13" s="32" t="n">
        <f aca="false">V17</f>
        <v>27.9964649487969</v>
      </c>
      <c r="X13" s="32" t="n">
        <f aca="false">W17</f>
        <v>30.7165002993089</v>
      </c>
      <c r="Y13" s="32" t="n">
        <f aca="false">X17</f>
        <v>32.4093352963159</v>
      </c>
      <c r="Z13" s="32" t="n">
        <f aca="false">Y17</f>
        <v>35.0852419433527</v>
      </c>
      <c r="AA13" s="32" t="n">
        <f aca="false">Z17</f>
        <v>36.7343895239192</v>
      </c>
      <c r="AB13" s="32" t="n">
        <f aca="false">AA17</f>
        <v>39.36704562868</v>
      </c>
      <c r="AC13" s="32" t="n">
        <f aca="false">AB17</f>
        <v>40.9733751723932</v>
      </c>
      <c r="AD13" s="32" t="n">
        <f aca="false">AC17</f>
        <v>43.5636414206692</v>
      </c>
      <c r="AE13" s="32" t="n">
        <f aca="false">AD17</f>
        <v>46.1280050064626</v>
      </c>
      <c r="AF13" s="32" t="n">
        <f aca="false">AE17</f>
        <v>49.6667249563979</v>
      </c>
      <c r="AG13" s="32" t="n">
        <f aca="false">AF17</f>
        <v>52.170057706834</v>
      </c>
      <c r="AH13" s="32" t="n">
        <f aca="false">AG17</f>
        <v>55.6483571297656</v>
      </c>
      <c r="AI13" s="32" t="n">
        <f aca="false">AH17</f>
        <v>58.091873558468</v>
      </c>
      <c r="AJ13" s="32" t="n">
        <f aca="false">AI17</f>
        <v>61.5109548228833</v>
      </c>
      <c r="AK13" s="32" t="n">
        <f aca="false">AJ17</f>
        <v>63.8958452746545</v>
      </c>
    </row>
    <row r="14" customFormat="false" ht="15" hidden="false" customHeight="true" outlineLevel="0" collapsed="false">
      <c r="A14" s="25" t="s">
        <v>247</v>
      </c>
      <c r="B14" s="32" t="n">
        <f aca="false">B13*Cases!$G$15+IF(B5=Cases!$G$32,B13*(1-Cases!$G$15)*Cases!$G$33,0)</f>
        <v>0</v>
      </c>
      <c r="C14" s="32" t="n">
        <f aca="false">C13*Cases!$G$15+IF(C5=Cases!$G$32,C13*(1-Cases!$G$15)*Cases!$G$33,0)</f>
        <v>0</v>
      </c>
      <c r="D14" s="32" t="n">
        <f aca="false">D13*Cases!$G$15+IF(D5=Cases!$G$32,D13*(1-Cases!$G$15)*Cases!$G$33,0)</f>
        <v>0</v>
      </c>
      <c r="E14" s="32" t="n">
        <f aca="false">E13*Cases!$G$15+IF(E5=Cases!$G$32,E13*(1-Cases!$G$15)*Cases!$G$33,0)</f>
        <v>0</v>
      </c>
      <c r="F14" s="32" t="n">
        <f aca="false">F13*Cases!$G$15+IF(F5=Cases!$G$32,F13*(1-Cases!$G$15)*Cases!$G$33,0)</f>
        <v>0</v>
      </c>
      <c r="G14" s="32" t="n">
        <f aca="false">G13*Cases!$G$15+IF(G5=Cases!$G$32,G13*(1-Cases!$G$15)*Cases!$G$33,0)</f>
        <v>0.01</v>
      </c>
      <c r="H14" s="32" t="n">
        <f aca="false">H13*Cases!$G$15+IF(H5=Cases!$G$32,H13*(1-Cases!$G$15)*Cases!$G$33,0)</f>
        <v>0.0299</v>
      </c>
      <c r="I14" s="32" t="n">
        <f aca="false">I13*Cases!$G$15+IF(I5=Cases!$G$32,I13*(1-Cases!$G$15)*Cases!$G$33,0)</f>
        <v>0.039601</v>
      </c>
      <c r="J14" s="32" t="n">
        <f aca="false">J13*Cases!$G$15+IF(J5=Cases!$G$32,J13*(1-Cases!$G$15)*Cases!$G$33,0)</f>
        <v>0.05920499</v>
      </c>
      <c r="K14" s="32" t="n">
        <f aca="false">K13*Cases!$G$15+IF(K5=Cases!$G$32,K13*(1-Cases!$G$15)*Cases!$G$33,0)</f>
        <v>0.0686129401</v>
      </c>
      <c r="L14" s="32" t="n">
        <f aca="false">L13*Cases!$G$15+IF(L5=Cases!$G$32,L13*(1-Cases!$G$15)*Cases!$G$33,0)</f>
        <v>0.087926810699</v>
      </c>
      <c r="M14" s="32" t="n">
        <f aca="false">M13*Cases!$G$15+IF(M5=Cases!$G$32,M13*(1-Cases!$G$15)*Cases!$G$33,0)</f>
        <v>0.09704754259201</v>
      </c>
      <c r="N14" s="32" t="n">
        <f aca="false">N13*Cases!$G$15+IF(N5=Cases!$G$32,N13*(1-Cases!$G$15)*Cases!$G$33,0)</f>
        <v>0.11607706716609</v>
      </c>
      <c r="O14" s="32" t="n">
        <f aca="false">O13*Cases!$G$15+IF(O5=Cases!$G$32,O13*(1-Cases!$G$15)*Cases!$G$33,0)</f>
        <v>0.124916296494429</v>
      </c>
      <c r="P14" s="32" t="n">
        <f aca="false">P13*Cases!$G$15+IF(P5=Cases!$G$32,P13*(1-Cases!$G$15)*Cases!$G$33,0)</f>
        <v>0.143667133529485</v>
      </c>
      <c r="Q14" s="32" t="n">
        <f aca="false">Q13*Cases!$G$15+IF(Q5=Cases!$G$32,Q13*(1-Cases!$G$15)*Cases!$G$33,0)</f>
        <v>0.15223046219419</v>
      </c>
      <c r="R14" s="32" t="n">
        <f aca="false">R13*Cases!$G$15+IF(R5=Cases!$G$32,R13*(1-Cases!$G$15)*Cases!$G$33,0)</f>
        <v>0.170708157572248</v>
      </c>
      <c r="S14" s="32" t="n">
        <f aca="false">S13*Cases!$G$15+IF(S5=Cases!$G$32,S13*(1-Cases!$G$15)*Cases!$G$33,0)</f>
        <v>0.189001075996525</v>
      </c>
      <c r="T14" s="32" t="n">
        <f aca="false">T13*Cases!$G$15+IF(T5=Cases!$G$32,T13*(1-Cases!$G$15)*Cases!$G$33,0)</f>
        <v>0.21711106523656</v>
      </c>
      <c r="U14" s="32" t="n">
        <f aca="false">U13*Cases!$G$15+IF(U5=Cases!$G$32,U13*(1-Cases!$G$15)*Cases!$G$33,0)</f>
        <v>0.234939954584195</v>
      </c>
      <c r="V14" s="32" t="n">
        <f aca="false">V13*Cases!$G$15+IF(V5=Cases!$G$32,V13*(1-Cases!$G$15)*Cases!$G$33,0)</f>
        <v>0.262590555038353</v>
      </c>
      <c r="W14" s="32" t="n">
        <f aca="false">W13*Cases!$G$15+IF(W5=Cases!$G$32,W13*(1-Cases!$G$15)*Cases!$G$33,0)</f>
        <v>0.279964649487969</v>
      </c>
      <c r="X14" s="32" t="n">
        <f aca="false">X13*Cases!$G$15+IF(X5=Cases!$G$32,X13*(1-Cases!$G$15)*Cases!$G$33,0)</f>
        <v>0.307165002993089</v>
      </c>
      <c r="Y14" s="32" t="n">
        <f aca="false">Y13*Cases!$G$15+IF(Y5=Cases!$G$32,Y13*(1-Cases!$G$15)*Cases!$G$33,0)</f>
        <v>0.324093352963159</v>
      </c>
      <c r="Z14" s="32" t="n">
        <f aca="false">Z13*Cases!$G$15+IF(Z5=Cases!$G$32,Z13*(1-Cases!$G$15)*Cases!$G$33,0)</f>
        <v>0.350852419433527</v>
      </c>
      <c r="AA14" s="32" t="n">
        <f aca="false">AA13*Cases!$G$15+IF(AA5=Cases!$G$32,AA13*(1-Cases!$G$15)*Cases!$G$33,0)</f>
        <v>0.367343895239192</v>
      </c>
      <c r="AB14" s="32" t="n">
        <f aca="false">AB13*Cases!$G$15+IF(AB5=Cases!$G$32,AB13*(1-Cases!$G$15)*Cases!$G$33,0)</f>
        <v>0.3936704562868</v>
      </c>
      <c r="AC14" s="32" t="n">
        <f aca="false">AC13*Cases!$G$15+IF(AC5=Cases!$G$32,AC13*(1-Cases!$G$15)*Cases!$G$33,0)</f>
        <v>0.409733751723932</v>
      </c>
      <c r="AD14" s="32" t="n">
        <f aca="false">AD13*Cases!$G$15+IF(AD5=Cases!$G$32,AD13*(1-Cases!$G$15)*Cases!$G$33,0)</f>
        <v>0.435636414206692</v>
      </c>
      <c r="AE14" s="32" t="n">
        <f aca="false">AE13*Cases!$G$15+IF(AE5=Cases!$G$32,AE13*(1-Cases!$G$15)*Cases!$G$33,0)</f>
        <v>0.461280050064626</v>
      </c>
      <c r="AF14" s="32" t="n">
        <f aca="false">AF13*Cases!$G$15+IF(AF5=Cases!$G$32,AF13*(1-Cases!$G$15)*Cases!$G$33,0)</f>
        <v>0.496667249563979</v>
      </c>
      <c r="AG14" s="32" t="n">
        <f aca="false">AG13*Cases!$G$15+IF(AG5=Cases!$G$32,AG13*(1-Cases!$G$15)*Cases!$G$33,0)</f>
        <v>0.52170057706834</v>
      </c>
      <c r="AH14" s="32" t="n">
        <f aca="false">AH13*Cases!$G$15+IF(AH5=Cases!$G$32,AH13*(1-Cases!$G$15)*Cases!$G$33,0)</f>
        <v>0.556483571297656</v>
      </c>
      <c r="AI14" s="32" t="n">
        <f aca="false">AI13*Cases!$G$15+IF(AI5=Cases!$G$32,AI13*(1-Cases!$G$15)*Cases!$G$33,0)</f>
        <v>0.58091873558468</v>
      </c>
      <c r="AJ14" s="32" t="n">
        <f aca="false">AJ13*Cases!$G$15+IF(AJ5=Cases!$G$32,AJ13*(1-Cases!$G$15)*Cases!$G$33,0)</f>
        <v>0.615109548228833</v>
      </c>
      <c r="AK14" s="32" t="n">
        <f aca="false">AK13*Cases!$G$15+IF(AK5=Cases!$G$32,AK13*(1-Cases!$G$15)*Cases!$G$33,0)</f>
        <v>0.638958452746545</v>
      </c>
    </row>
    <row r="15" customFormat="false" ht="15" hidden="false" customHeight="true" outlineLevel="0" collapsed="false">
      <c r="A15" s="25" t="s">
        <v>248</v>
      </c>
      <c r="B15" s="30" t="n">
        <f aca="false">IF(B5&gt;Cases!$G$14,INDEX($B30:$AK30,1,MAX(1,B5-Cases!$G$14)),0)</f>
        <v>0</v>
      </c>
      <c r="C15" s="30" t="n">
        <f aca="false">IF(C5&gt;Cases!$G$14,INDEX($B30:$AK30,1,MAX(1,C5-Cases!$G$14)),0)</f>
        <v>0</v>
      </c>
      <c r="D15" s="30" t="n">
        <f aca="false">IF(D5&gt;Cases!$G$14,INDEX($B30:$AK30,1,MAX(1,D5-Cases!$G$14)),0)</f>
        <v>0</v>
      </c>
      <c r="E15" s="30" t="n">
        <f aca="false">IF(E5&gt;Cases!$G$14,INDEX($B30:$AK30,1,MAX(1,E5-Cases!$G$14)),0)</f>
        <v>0</v>
      </c>
      <c r="F15" s="30" t="n">
        <f aca="false">IF(F5&gt;Cases!$G$14,INDEX($B30:$AK30,1,MAX(1,F5-Cases!$G$14)),0)</f>
        <v>1</v>
      </c>
      <c r="G15" s="30" t="n">
        <f aca="false">IF(G5&gt;Cases!$G$14,INDEX($B30:$AK30,1,MAX(1,G5-Cases!$G$14)),0)</f>
        <v>2</v>
      </c>
      <c r="H15" s="30" t="n">
        <f aca="false">IF(H5&gt;Cases!$G$14,INDEX($B30:$AK30,1,MAX(1,H5-Cases!$G$14)),0)</f>
        <v>1</v>
      </c>
      <c r="I15" s="30" t="n">
        <f aca="false">IF(I5&gt;Cases!$G$14,INDEX($B30:$AK30,1,MAX(1,I5-Cases!$G$14)),0)</f>
        <v>2</v>
      </c>
      <c r="J15" s="30" t="n">
        <f aca="false">IF(J5&gt;Cases!$G$14,INDEX($B30:$AK30,1,MAX(1,J5-Cases!$G$14)),0)</f>
        <v>1</v>
      </c>
      <c r="K15" s="30" t="n">
        <f aca="false">IF(K5&gt;Cases!$G$14,INDEX($B30:$AK30,1,MAX(1,K5-Cases!$G$14)),0)</f>
        <v>2</v>
      </c>
      <c r="L15" s="30" t="n">
        <f aca="false">IF(L5&gt;Cases!$G$14,INDEX($B30:$AK30,1,MAX(1,L5-Cases!$G$14)),0)</f>
        <v>1</v>
      </c>
      <c r="M15" s="30" t="n">
        <f aca="false">IF(M5&gt;Cases!$G$14,INDEX($B30:$AK30,1,MAX(1,M5-Cases!$G$14)),0)</f>
        <v>2</v>
      </c>
      <c r="N15" s="30" t="n">
        <f aca="false">IF(N5&gt;Cases!$G$14,INDEX($B30:$AK30,1,MAX(1,N5-Cases!$G$14)),0)</f>
        <v>1</v>
      </c>
      <c r="O15" s="30" t="n">
        <f aca="false">IF(O5&gt;Cases!$G$14,INDEX($B30:$AK30,1,MAX(1,O5-Cases!$G$14)),0)</f>
        <v>2</v>
      </c>
      <c r="P15" s="30" t="n">
        <f aca="false">IF(P5&gt;Cases!$G$14,INDEX($B30:$AK30,1,MAX(1,P5-Cases!$G$14)),0)</f>
        <v>1</v>
      </c>
      <c r="Q15" s="30" t="n">
        <f aca="false">IF(Q5&gt;Cases!$G$14,INDEX($B30:$AK30,1,MAX(1,Q5-Cases!$G$14)),0)</f>
        <v>2</v>
      </c>
      <c r="R15" s="30" t="n">
        <f aca="false">IF(R5&gt;Cases!$G$14,INDEX($B30:$AK30,1,MAX(1,R5-Cases!$G$14)),0)</f>
        <v>2</v>
      </c>
      <c r="S15" s="30" t="n">
        <f aca="false">IF(S5&gt;Cases!$G$14,INDEX($B30:$AK30,1,MAX(1,S5-Cases!$G$14)),0)</f>
        <v>3</v>
      </c>
      <c r="T15" s="30" t="n">
        <f aca="false">IF(T5&gt;Cases!$G$14,INDEX($B30:$AK30,1,MAX(1,T5-Cases!$G$14)),0)</f>
        <v>2</v>
      </c>
      <c r="U15" s="30" t="n">
        <f aca="false">IF(U5&gt;Cases!$G$14,INDEX($B30:$AK30,1,MAX(1,U5-Cases!$G$14)),0)</f>
        <v>3</v>
      </c>
      <c r="V15" s="30" t="n">
        <f aca="false">IF(V5&gt;Cases!$G$14,INDEX($B30:$AK30,1,MAX(1,V5-Cases!$G$14)),0)</f>
        <v>2</v>
      </c>
      <c r="W15" s="30" t="n">
        <f aca="false">IF(W5&gt;Cases!$G$14,INDEX($B30:$AK30,1,MAX(1,W5-Cases!$G$14)),0)</f>
        <v>3</v>
      </c>
      <c r="X15" s="30" t="n">
        <f aca="false">IF(X5&gt;Cases!$G$14,INDEX($B30:$AK30,1,MAX(1,X5-Cases!$G$14)),0)</f>
        <v>2</v>
      </c>
      <c r="Y15" s="30" t="n">
        <f aca="false">IF(Y5&gt;Cases!$G$14,INDEX($B30:$AK30,1,MAX(1,Y5-Cases!$G$14)),0)</f>
        <v>3</v>
      </c>
      <c r="Z15" s="30" t="n">
        <f aca="false">IF(Z5&gt;Cases!$G$14,INDEX($B30:$AK30,1,MAX(1,Z5-Cases!$G$14)),0)</f>
        <v>2</v>
      </c>
      <c r="AA15" s="30" t="n">
        <f aca="false">IF(AA5&gt;Cases!$G$14,INDEX($B30:$AK30,1,MAX(1,AA5-Cases!$G$14)),0)</f>
        <v>3</v>
      </c>
      <c r="AB15" s="30" t="n">
        <f aca="false">IF(AB5&gt;Cases!$G$14,INDEX($B30:$AK30,1,MAX(1,AB5-Cases!$G$14)),0)</f>
        <v>2</v>
      </c>
      <c r="AC15" s="30" t="n">
        <f aca="false">IF(AC5&gt;Cases!$G$14,INDEX($B30:$AK30,1,MAX(1,AC5-Cases!$G$14)),0)</f>
        <v>3</v>
      </c>
      <c r="AD15" s="30" t="n">
        <f aca="false">IF(AD5&gt;Cases!$G$14,INDEX($B30:$AK30,1,MAX(1,AD5-Cases!$G$14)),0)</f>
        <v>3</v>
      </c>
      <c r="AE15" s="30" t="n">
        <f aca="false">IF(AE5&gt;Cases!$G$14,INDEX($B30:$AK30,1,MAX(1,AE5-Cases!$G$14)),0)</f>
        <v>4</v>
      </c>
      <c r="AF15" s="30" t="n">
        <f aca="false">IF(AF5&gt;Cases!$G$14,INDEX($B30:$AK30,1,MAX(1,AF5-Cases!$G$14)),0)</f>
        <v>3</v>
      </c>
      <c r="AG15" s="30" t="n">
        <f aca="false">IF(AG5&gt;Cases!$G$14,INDEX($B30:$AK30,1,MAX(1,AG5-Cases!$G$14)),0)</f>
        <v>4</v>
      </c>
      <c r="AH15" s="30" t="n">
        <f aca="false">IF(AH5&gt;Cases!$G$14,INDEX($B30:$AK30,1,MAX(1,AH5-Cases!$G$14)),0)</f>
        <v>3</v>
      </c>
      <c r="AI15" s="30" t="n">
        <f aca="false">IF(AI5&gt;Cases!$G$14,INDEX($B30:$AK30,1,MAX(1,AI5-Cases!$G$14)),0)</f>
        <v>4</v>
      </c>
      <c r="AJ15" s="30" t="n">
        <f aca="false">IF(AJ5&gt;Cases!$G$14,INDEX($B30:$AK30,1,MAX(1,AJ5-Cases!$G$14)),0)</f>
        <v>3</v>
      </c>
      <c r="AK15" s="30" t="n">
        <f aca="false">IF(AK5&gt;Cases!$G$14,INDEX($B30:$AK30,1,MAX(1,AK5-Cases!$G$14)),0)</f>
        <v>3</v>
      </c>
    </row>
    <row r="16" customFormat="false" ht="15" hidden="false" customHeight="true" outlineLevel="0" collapsed="false">
      <c r="A16" s="25" t="s">
        <v>249</v>
      </c>
      <c r="B16" s="32" t="n">
        <f aca="false">B13-B14</f>
        <v>0</v>
      </c>
      <c r="C16" s="32" t="n">
        <f aca="false">C13-C14</f>
        <v>0</v>
      </c>
      <c r="D16" s="32" t="n">
        <f aca="false">D13-D14</f>
        <v>0</v>
      </c>
      <c r="E16" s="32" t="n">
        <f aca="false">E13-E14</f>
        <v>0</v>
      </c>
      <c r="F16" s="32" t="n">
        <f aca="false">F13-F14</f>
        <v>0</v>
      </c>
      <c r="G16" s="32" t="n">
        <f aca="false">G13-G14</f>
        <v>0.99</v>
      </c>
      <c r="H16" s="32" t="n">
        <f aca="false">H13-H14</f>
        <v>2.9601</v>
      </c>
      <c r="I16" s="32" t="n">
        <f aca="false">I13-I14</f>
        <v>3.920499</v>
      </c>
      <c r="J16" s="32" t="n">
        <f aca="false">J13-J14</f>
        <v>5.86129401</v>
      </c>
      <c r="K16" s="32" t="n">
        <f aca="false">K13-K14</f>
        <v>6.7926810699</v>
      </c>
      <c r="L16" s="32" t="n">
        <f aca="false">L13-L14</f>
        <v>8.704754259201</v>
      </c>
      <c r="M16" s="32" t="n">
        <f aca="false">M13-M14</f>
        <v>9.60770671660899</v>
      </c>
      <c r="N16" s="32" t="n">
        <f aca="false">N13-N14</f>
        <v>11.4916296494429</v>
      </c>
      <c r="O16" s="32" t="n">
        <f aca="false">O13-O14</f>
        <v>12.3667133529485</v>
      </c>
      <c r="P16" s="32" t="n">
        <f aca="false">P13-P14</f>
        <v>14.223046219419</v>
      </c>
      <c r="Q16" s="32" t="n">
        <f aca="false">Q13-Q14</f>
        <v>15.0708157572248</v>
      </c>
      <c r="R16" s="32" t="n">
        <f aca="false">R13-R14</f>
        <v>16.9001075996525</v>
      </c>
      <c r="S16" s="32" t="n">
        <f aca="false">S13-S14</f>
        <v>18.711106523656</v>
      </c>
      <c r="T16" s="32" t="n">
        <f aca="false">T13-T14</f>
        <v>21.4939954584195</v>
      </c>
      <c r="U16" s="32" t="n">
        <f aca="false">U13-U14</f>
        <v>23.2590555038353</v>
      </c>
      <c r="V16" s="32" t="n">
        <f aca="false">V13-V14</f>
        <v>25.9964649487969</v>
      </c>
      <c r="W16" s="32" t="n">
        <f aca="false">W13-W14</f>
        <v>27.7165002993089</v>
      </c>
      <c r="X16" s="32" t="n">
        <f aca="false">X13-X14</f>
        <v>30.4093352963159</v>
      </c>
      <c r="Y16" s="32" t="n">
        <f aca="false">Y13-Y14</f>
        <v>32.0852419433527</v>
      </c>
      <c r="Z16" s="32" t="n">
        <f aca="false">Z13-Z14</f>
        <v>34.7343895239192</v>
      </c>
      <c r="AA16" s="32" t="n">
        <f aca="false">AA13-AA14</f>
        <v>36.36704562868</v>
      </c>
      <c r="AB16" s="32" t="n">
        <f aca="false">AB13-AB14</f>
        <v>38.9733751723932</v>
      </c>
      <c r="AC16" s="32" t="n">
        <f aca="false">AC13-AC14</f>
        <v>40.5636414206692</v>
      </c>
      <c r="AD16" s="32" t="n">
        <f aca="false">AD13-AD14</f>
        <v>43.1280050064626</v>
      </c>
      <c r="AE16" s="32" t="n">
        <f aca="false">AE13-AE14</f>
        <v>45.6667249563979</v>
      </c>
      <c r="AF16" s="32" t="n">
        <f aca="false">AF13-AF14</f>
        <v>49.170057706834</v>
      </c>
      <c r="AG16" s="32" t="n">
        <f aca="false">AG13-AG14</f>
        <v>51.6483571297656</v>
      </c>
      <c r="AH16" s="32" t="n">
        <f aca="false">AH13-AH14</f>
        <v>55.091873558468</v>
      </c>
      <c r="AI16" s="32" t="n">
        <f aca="false">AI13-AI14</f>
        <v>57.5109548228833</v>
      </c>
      <c r="AJ16" s="32" t="n">
        <f aca="false">AJ13-AJ14</f>
        <v>60.8958452746545</v>
      </c>
      <c r="AK16" s="32" t="n">
        <f aca="false">AK13-AK14</f>
        <v>63.2568868219079</v>
      </c>
    </row>
    <row r="17" customFormat="false" ht="15" hidden="false" customHeight="true" outlineLevel="0" collapsed="false">
      <c r="A17" s="25" t="s">
        <v>250</v>
      </c>
      <c r="B17" s="32" t="n">
        <f aca="false">B16+B15</f>
        <v>0</v>
      </c>
      <c r="C17" s="32" t="n">
        <f aca="false">C16+C15</f>
        <v>0</v>
      </c>
      <c r="D17" s="32" t="n">
        <f aca="false">D16+D15</f>
        <v>0</v>
      </c>
      <c r="E17" s="32" t="n">
        <f aca="false">E16+E15</f>
        <v>0</v>
      </c>
      <c r="F17" s="32" t="n">
        <f aca="false">F16+F15</f>
        <v>1</v>
      </c>
      <c r="G17" s="32" t="n">
        <f aca="false">G16+G15</f>
        <v>2.99</v>
      </c>
      <c r="H17" s="32" t="n">
        <f aca="false">H16+H15</f>
        <v>3.9601</v>
      </c>
      <c r="I17" s="32" t="n">
        <f aca="false">I16+I15</f>
        <v>5.920499</v>
      </c>
      <c r="J17" s="32" t="n">
        <f aca="false">J16+J15</f>
        <v>6.86129401</v>
      </c>
      <c r="K17" s="32" t="n">
        <f aca="false">K16+K15</f>
        <v>8.7926810699</v>
      </c>
      <c r="L17" s="32" t="n">
        <f aca="false">L16+L15</f>
        <v>9.704754259201</v>
      </c>
      <c r="M17" s="32" t="n">
        <f aca="false">M16+M15</f>
        <v>11.607706716609</v>
      </c>
      <c r="N17" s="32" t="n">
        <f aca="false">N16+N15</f>
        <v>12.4916296494429</v>
      </c>
      <c r="O17" s="32" t="n">
        <f aca="false">O16+O15</f>
        <v>14.3667133529485</v>
      </c>
      <c r="P17" s="32" t="n">
        <f aca="false">P16+P15</f>
        <v>15.223046219419</v>
      </c>
      <c r="Q17" s="32" t="n">
        <f aca="false">Q16+Q15</f>
        <v>17.0708157572248</v>
      </c>
      <c r="R17" s="32" t="n">
        <f aca="false">R16+R15</f>
        <v>18.9001075996525</v>
      </c>
      <c r="S17" s="32" t="n">
        <f aca="false">S16+S15</f>
        <v>21.711106523656</v>
      </c>
      <c r="T17" s="32" t="n">
        <f aca="false">T16+T15</f>
        <v>23.4939954584195</v>
      </c>
      <c r="U17" s="32" t="n">
        <f aca="false">U16+U15</f>
        <v>26.2590555038353</v>
      </c>
      <c r="V17" s="32" t="n">
        <f aca="false">V16+V15</f>
        <v>27.9964649487969</v>
      </c>
      <c r="W17" s="32" t="n">
        <f aca="false">W16+W15</f>
        <v>30.7165002993089</v>
      </c>
      <c r="X17" s="32" t="n">
        <f aca="false">X16+X15</f>
        <v>32.4093352963159</v>
      </c>
      <c r="Y17" s="32" t="n">
        <f aca="false">Y16+Y15</f>
        <v>35.0852419433527</v>
      </c>
      <c r="Z17" s="32" t="n">
        <f aca="false">Z16+Z15</f>
        <v>36.7343895239192</v>
      </c>
      <c r="AA17" s="32" t="n">
        <f aca="false">AA16+AA15</f>
        <v>39.36704562868</v>
      </c>
      <c r="AB17" s="32" t="n">
        <f aca="false">AB16+AB15</f>
        <v>40.9733751723932</v>
      </c>
      <c r="AC17" s="32" t="n">
        <f aca="false">AC16+AC15</f>
        <v>43.5636414206692</v>
      </c>
      <c r="AD17" s="32" t="n">
        <f aca="false">AD16+AD15</f>
        <v>46.1280050064626</v>
      </c>
      <c r="AE17" s="32" t="n">
        <f aca="false">AE16+AE15</f>
        <v>49.6667249563979</v>
      </c>
      <c r="AF17" s="32" t="n">
        <f aca="false">AF16+AF15</f>
        <v>52.170057706834</v>
      </c>
      <c r="AG17" s="32" t="n">
        <f aca="false">AG16+AG15</f>
        <v>55.6483571297656</v>
      </c>
      <c r="AH17" s="32" t="n">
        <f aca="false">AH16+AH15</f>
        <v>58.091873558468</v>
      </c>
      <c r="AI17" s="32" t="n">
        <f aca="false">AI16+AI15</f>
        <v>61.5109548228833</v>
      </c>
      <c r="AJ17" s="32" t="n">
        <f aca="false">AJ16+AJ15</f>
        <v>63.8958452746545</v>
      </c>
      <c r="AK17" s="32" t="n">
        <f aca="false">AK16+AK15</f>
        <v>66.2568868219079</v>
      </c>
    </row>
    <row r="18" customFormat="false" ht="15" hidden="false" customHeight="true" outlineLevel="0" collapsed="false">
      <c r="A18" s="25" t="s">
        <v>251</v>
      </c>
      <c r="B18" s="32" t="n">
        <f aca="false">B16+B15*Inputs!$B$26</f>
        <v>0</v>
      </c>
      <c r="C18" s="32" t="n">
        <f aca="false">C16+C15*Inputs!$B$26</f>
        <v>0</v>
      </c>
      <c r="D18" s="32" t="n">
        <f aca="false">D16+D15*Inputs!$B$26</f>
        <v>0</v>
      </c>
      <c r="E18" s="32" t="n">
        <f aca="false">E16+E15*Inputs!$B$26</f>
        <v>0</v>
      </c>
      <c r="F18" s="32" t="n">
        <f aca="false">F16+F15*Inputs!$B$26</f>
        <v>0.5</v>
      </c>
      <c r="G18" s="32" t="n">
        <f aca="false">G16+G15*Inputs!$B$26</f>
        <v>1.99</v>
      </c>
      <c r="H18" s="32" t="n">
        <f aca="false">H16+H15*Inputs!$B$26</f>
        <v>3.4601</v>
      </c>
      <c r="I18" s="32" t="n">
        <f aca="false">I16+I15*Inputs!$B$26</f>
        <v>4.920499</v>
      </c>
      <c r="J18" s="32" t="n">
        <f aca="false">J16+J15*Inputs!$B$26</f>
        <v>6.36129401</v>
      </c>
      <c r="K18" s="32" t="n">
        <f aca="false">K16+K15*Inputs!$B$26</f>
        <v>7.7926810699</v>
      </c>
      <c r="L18" s="32" t="n">
        <f aca="false">L16+L15*Inputs!$B$26</f>
        <v>9.204754259201</v>
      </c>
      <c r="M18" s="32" t="n">
        <f aca="false">M16+M15*Inputs!$B$26</f>
        <v>10.607706716609</v>
      </c>
      <c r="N18" s="32" t="n">
        <f aca="false">N16+N15*Inputs!$B$26</f>
        <v>11.9916296494429</v>
      </c>
      <c r="O18" s="32" t="n">
        <f aca="false">O16+O15*Inputs!$B$26</f>
        <v>13.3667133529485</v>
      </c>
      <c r="P18" s="32" t="n">
        <f aca="false">P16+P15*Inputs!$B$26</f>
        <v>14.723046219419</v>
      </c>
      <c r="Q18" s="32" t="n">
        <f aca="false">Q16+Q15*Inputs!$B$26</f>
        <v>16.0708157572248</v>
      </c>
      <c r="R18" s="32" t="n">
        <f aca="false">R16+R15*Inputs!$B$26</f>
        <v>17.9001075996525</v>
      </c>
      <c r="S18" s="32" t="n">
        <f aca="false">S16+S15*Inputs!$B$26</f>
        <v>20.211106523656</v>
      </c>
      <c r="T18" s="32" t="n">
        <f aca="false">T16+T15*Inputs!$B$26</f>
        <v>22.4939954584195</v>
      </c>
      <c r="U18" s="32" t="n">
        <f aca="false">U16+U15*Inputs!$B$26</f>
        <v>24.7590555038353</v>
      </c>
      <c r="V18" s="32" t="n">
        <f aca="false">V16+V15*Inputs!$B$26</f>
        <v>26.9964649487969</v>
      </c>
      <c r="W18" s="32" t="n">
        <f aca="false">W16+W15*Inputs!$B$26</f>
        <v>29.2165002993089</v>
      </c>
      <c r="X18" s="32" t="n">
        <f aca="false">X16+X15*Inputs!$B$26</f>
        <v>31.4093352963159</v>
      </c>
      <c r="Y18" s="32" t="n">
        <f aca="false">Y16+Y15*Inputs!$B$26</f>
        <v>33.5852419433527</v>
      </c>
      <c r="Z18" s="32" t="n">
        <f aca="false">Z16+Z15*Inputs!$B$26</f>
        <v>35.7343895239192</v>
      </c>
      <c r="AA18" s="32" t="n">
        <f aca="false">AA16+AA15*Inputs!$B$26</f>
        <v>37.86704562868</v>
      </c>
      <c r="AB18" s="32" t="n">
        <f aca="false">AB16+AB15*Inputs!$B$26</f>
        <v>39.9733751723932</v>
      </c>
      <c r="AC18" s="32" t="n">
        <f aca="false">AC16+AC15*Inputs!$B$26</f>
        <v>42.0636414206692</v>
      </c>
      <c r="AD18" s="32" t="n">
        <f aca="false">AD16+AD15*Inputs!$B$26</f>
        <v>44.6280050064626</v>
      </c>
      <c r="AE18" s="32" t="n">
        <f aca="false">AE16+AE15*Inputs!$B$26</f>
        <v>47.6667249563979</v>
      </c>
      <c r="AF18" s="32" t="n">
        <f aca="false">AF16+AF15*Inputs!$B$26</f>
        <v>50.670057706834</v>
      </c>
      <c r="AG18" s="32" t="n">
        <f aca="false">AG16+AG15*Inputs!$B$26</f>
        <v>53.6483571297656</v>
      </c>
      <c r="AH18" s="32" t="n">
        <f aca="false">AH16+AH15*Inputs!$B$26</f>
        <v>56.591873558468</v>
      </c>
      <c r="AI18" s="32" t="n">
        <f aca="false">AI16+AI15*Inputs!$B$26</f>
        <v>59.5109548228833</v>
      </c>
      <c r="AJ18" s="32" t="n">
        <f aca="false">AJ16+AJ15*Inputs!$B$26</f>
        <v>62.3958452746545</v>
      </c>
      <c r="AK18" s="32" t="n">
        <f aca="false">AK16+AK15*Inputs!$B$26</f>
        <v>64.7568868219079</v>
      </c>
    </row>
    <row r="19" customFormat="false" ht="15" hidden="false" customHeight="true" outlineLevel="0" collapsed="false">
      <c r="A19" s="25" t="s">
        <v>252</v>
      </c>
      <c r="B19" s="32" t="n">
        <f aca="false">B17</f>
        <v>0</v>
      </c>
      <c r="C19" s="32" t="n">
        <f aca="false">C17</f>
        <v>0</v>
      </c>
      <c r="D19" s="32" t="n">
        <f aca="false">D17</f>
        <v>0</v>
      </c>
      <c r="E19" s="32" t="n">
        <f aca="false">E17</f>
        <v>0</v>
      </c>
      <c r="F19" s="32" t="n">
        <f aca="false">F17</f>
        <v>1</v>
      </c>
      <c r="G19" s="32" t="n">
        <f aca="false">G17</f>
        <v>2.99</v>
      </c>
      <c r="H19" s="32" t="n">
        <f aca="false">H17</f>
        <v>3.9601</v>
      </c>
      <c r="I19" s="32" t="n">
        <f aca="false">I17</f>
        <v>5.920499</v>
      </c>
      <c r="J19" s="32" t="n">
        <f aca="false">J17</f>
        <v>6.86129401</v>
      </c>
      <c r="K19" s="32" t="n">
        <f aca="false">K17</f>
        <v>8.7926810699</v>
      </c>
      <c r="L19" s="32" t="n">
        <f aca="false">L17</f>
        <v>9.704754259201</v>
      </c>
      <c r="M19" s="32" t="n">
        <f aca="false">M17</f>
        <v>11.607706716609</v>
      </c>
      <c r="N19" s="32" t="n">
        <f aca="false">N17</f>
        <v>12.4916296494429</v>
      </c>
      <c r="O19" s="32" t="n">
        <f aca="false">O17</f>
        <v>14.3667133529485</v>
      </c>
      <c r="P19" s="32" t="n">
        <f aca="false">P17</f>
        <v>15.223046219419</v>
      </c>
      <c r="Q19" s="32" t="n">
        <f aca="false">Q17</f>
        <v>17.0708157572248</v>
      </c>
      <c r="R19" s="32" t="n">
        <f aca="false">R17</f>
        <v>18.9001075996525</v>
      </c>
      <c r="S19" s="32" t="n">
        <f aca="false">S17</f>
        <v>21.711106523656</v>
      </c>
      <c r="T19" s="32" t="n">
        <f aca="false">T17</f>
        <v>23.4939954584195</v>
      </c>
      <c r="U19" s="32" t="n">
        <f aca="false">U17</f>
        <v>26.2590555038353</v>
      </c>
      <c r="V19" s="32" t="n">
        <f aca="false">V17</f>
        <v>27.9964649487969</v>
      </c>
      <c r="W19" s="32" t="n">
        <f aca="false">W17</f>
        <v>30.7165002993089</v>
      </c>
      <c r="X19" s="32" t="n">
        <f aca="false">X17</f>
        <v>32.4093352963159</v>
      </c>
      <c r="Y19" s="32" t="n">
        <f aca="false">Y17</f>
        <v>35.0852419433527</v>
      </c>
      <c r="Z19" s="32" t="n">
        <f aca="false">Z17</f>
        <v>36.7343895239192</v>
      </c>
      <c r="AA19" s="32" t="n">
        <f aca="false">AA17</f>
        <v>39.36704562868</v>
      </c>
      <c r="AB19" s="32" t="n">
        <f aca="false">AB17</f>
        <v>40.9733751723932</v>
      </c>
      <c r="AC19" s="32" t="n">
        <f aca="false">AC17</f>
        <v>43.5636414206692</v>
      </c>
      <c r="AD19" s="32" t="n">
        <f aca="false">AD17</f>
        <v>46.1280050064626</v>
      </c>
      <c r="AE19" s="32" t="n">
        <f aca="false">AE17</f>
        <v>49.6667249563979</v>
      </c>
      <c r="AF19" s="32" t="n">
        <f aca="false">AF17</f>
        <v>52.170057706834</v>
      </c>
      <c r="AG19" s="32" t="n">
        <f aca="false">AG17</f>
        <v>55.6483571297656</v>
      </c>
      <c r="AH19" s="32" t="n">
        <f aca="false">AH17</f>
        <v>58.091873558468</v>
      </c>
      <c r="AI19" s="32" t="n">
        <f aca="false">AI17</f>
        <v>61.5109548228833</v>
      </c>
      <c r="AJ19" s="32" t="n">
        <f aca="false">AJ17</f>
        <v>63.8958452746545</v>
      </c>
      <c r="AK19" s="32" t="n">
        <f aca="false">AK17</f>
        <v>66.2568868219079</v>
      </c>
    </row>
    <row r="20" customFormat="false" ht="15" hidden="false" customHeight="true" outlineLevel="0" collapsed="false">
      <c r="A20" s="25" t="s">
        <v>253</v>
      </c>
      <c r="B20" s="32" t="n">
        <f aca="false">B19*(Cases!$G$18+2*Cases!$G$19+Cases!$G$20)</f>
        <v>0</v>
      </c>
      <c r="C20" s="32" t="n">
        <f aca="false">C19*(Cases!$G$18+2*Cases!$G$19+Cases!$G$20)</f>
        <v>0</v>
      </c>
      <c r="D20" s="32" t="n">
        <f aca="false">D19*(Cases!$G$18+2*Cases!$G$19+Cases!$G$20)</f>
        <v>0</v>
      </c>
      <c r="E20" s="32" t="n">
        <f aca="false">E19*(Cases!$G$18+2*Cases!$G$19+Cases!$G$20)</f>
        <v>0</v>
      </c>
      <c r="F20" s="32" t="n">
        <f aca="false">F19*(Cases!$G$18+2*Cases!$G$19+Cases!$G$20)</f>
        <v>1.2</v>
      </c>
      <c r="G20" s="32" t="n">
        <f aca="false">G19*(Cases!$G$18+2*Cases!$G$19+Cases!$G$20)</f>
        <v>3.588</v>
      </c>
      <c r="H20" s="32" t="n">
        <f aca="false">H19*(Cases!$G$18+2*Cases!$G$19+Cases!$G$20)</f>
        <v>4.75212</v>
      </c>
      <c r="I20" s="32" t="n">
        <f aca="false">I19*(Cases!$G$18+2*Cases!$G$19+Cases!$G$20)</f>
        <v>7.1045988</v>
      </c>
      <c r="J20" s="32" t="n">
        <f aca="false">J19*(Cases!$G$18+2*Cases!$G$19+Cases!$G$20)</f>
        <v>8.233552812</v>
      </c>
      <c r="K20" s="32" t="n">
        <f aca="false">K19*(Cases!$G$18+2*Cases!$G$19+Cases!$G$20)</f>
        <v>10.55121728388</v>
      </c>
      <c r="L20" s="32" t="n">
        <f aca="false">L19*(Cases!$G$18+2*Cases!$G$19+Cases!$G$20)</f>
        <v>11.6457051110412</v>
      </c>
      <c r="M20" s="32" t="n">
        <f aca="false">M19*(Cases!$G$18+2*Cases!$G$19+Cases!$G$20)</f>
        <v>13.9292480599308</v>
      </c>
      <c r="N20" s="32" t="n">
        <f aca="false">N19*(Cases!$G$18+2*Cases!$G$19+Cases!$G$20)</f>
        <v>14.9899555793315</v>
      </c>
      <c r="O20" s="32" t="n">
        <f aca="false">O19*(Cases!$G$18+2*Cases!$G$19+Cases!$G$20)</f>
        <v>17.2400560235382</v>
      </c>
      <c r="P20" s="32" t="n">
        <f aca="false">P19*(Cases!$G$18+2*Cases!$G$19+Cases!$G$20)</f>
        <v>18.2676554633028</v>
      </c>
      <c r="Q20" s="32" t="n">
        <f aca="false">Q19*(Cases!$G$18+2*Cases!$G$19+Cases!$G$20)</f>
        <v>20.4849789086698</v>
      </c>
      <c r="R20" s="32" t="n">
        <f aca="false">R19*(Cases!$G$18+2*Cases!$G$19+Cases!$G$20)</f>
        <v>22.6801291195831</v>
      </c>
      <c r="S20" s="32" t="n">
        <f aca="false">S19*(Cases!$G$18+2*Cases!$G$19+Cases!$G$20)</f>
        <v>26.0533278283872</v>
      </c>
      <c r="T20" s="32" t="n">
        <f aca="false">T19*(Cases!$G$18+2*Cases!$G$19+Cases!$G$20)</f>
        <v>28.1927945501034</v>
      </c>
      <c r="U20" s="32" t="n">
        <f aca="false">U19*(Cases!$G$18+2*Cases!$G$19+Cases!$G$20)</f>
        <v>31.5108666046023</v>
      </c>
      <c r="V20" s="32" t="n">
        <f aca="false">V19*(Cases!$G$18+2*Cases!$G$19+Cases!$G$20)</f>
        <v>33.5957579385563</v>
      </c>
      <c r="W20" s="32" t="n">
        <f aca="false">W19*(Cases!$G$18+2*Cases!$G$19+Cases!$G$20)</f>
        <v>36.8598003591707</v>
      </c>
      <c r="X20" s="32" t="n">
        <f aca="false">X19*(Cases!$G$18+2*Cases!$G$19+Cases!$G$20)</f>
        <v>38.891202355579</v>
      </c>
      <c r="Y20" s="32" t="n">
        <f aca="false">Y19*(Cases!$G$18+2*Cases!$G$19+Cases!$G$20)</f>
        <v>42.1022903320232</v>
      </c>
      <c r="Z20" s="32" t="n">
        <f aca="false">Z19*(Cases!$G$18+2*Cases!$G$19+Cases!$G$20)</f>
        <v>44.081267428703</v>
      </c>
      <c r="AA20" s="32" t="n">
        <f aca="false">AA19*(Cases!$G$18+2*Cases!$G$19+Cases!$G$20)</f>
        <v>47.240454754416</v>
      </c>
      <c r="AB20" s="32" t="n">
        <f aca="false">AB19*(Cases!$G$18+2*Cases!$G$19+Cases!$G$20)</f>
        <v>49.1680502068718</v>
      </c>
      <c r="AC20" s="32" t="n">
        <f aca="false">AC19*(Cases!$G$18+2*Cases!$G$19+Cases!$G$20)</f>
        <v>52.2763697048031</v>
      </c>
      <c r="AD20" s="32" t="n">
        <f aca="false">AD19*(Cases!$G$18+2*Cases!$G$19+Cases!$G$20)</f>
        <v>55.3536060077551</v>
      </c>
      <c r="AE20" s="32" t="n">
        <f aca="false">AE19*(Cases!$G$18+2*Cases!$G$19+Cases!$G$20)</f>
        <v>59.6000699476775</v>
      </c>
      <c r="AF20" s="32" t="n">
        <f aca="false">AF19*(Cases!$G$18+2*Cases!$G$19+Cases!$G$20)</f>
        <v>62.6040692482008</v>
      </c>
      <c r="AG20" s="32" t="n">
        <f aca="false">AG19*(Cases!$G$18+2*Cases!$G$19+Cases!$G$20)</f>
        <v>66.7780285557188</v>
      </c>
      <c r="AH20" s="32" t="n">
        <f aca="false">AH19*(Cases!$G$18+2*Cases!$G$19+Cases!$G$20)</f>
        <v>69.7102482701616</v>
      </c>
      <c r="AI20" s="32" t="n">
        <f aca="false">AI19*(Cases!$G$18+2*Cases!$G$19+Cases!$G$20)</f>
        <v>73.8131457874599</v>
      </c>
      <c r="AJ20" s="32" t="n">
        <f aca="false">AJ19*(Cases!$G$18+2*Cases!$G$19+Cases!$G$20)</f>
        <v>76.6750143295854</v>
      </c>
      <c r="AK20" s="32" t="n">
        <f aca="false">AK19*(Cases!$G$18+2*Cases!$G$19+Cases!$G$20)</f>
        <v>79.5082641862895</v>
      </c>
    </row>
    <row r="21" customFormat="false" ht="15" hidden="false" customHeight="true" outlineLevel="0" collapsed="false">
      <c r="A21" s="25" t="s">
        <v>254</v>
      </c>
      <c r="B21" s="30" t="n">
        <f aca="false">(Cases!$G$18*Offers!$B$6+Cases!$G$19*Offers!$B$7+Cases!$G$20*Offers!$B$8)*Cases!$G$16</f>
        <v>1349.73</v>
      </c>
      <c r="C21" s="30" t="n">
        <f aca="false">(Cases!$G$18*Offers!$B$6+Cases!$G$19*Offers!$B$7+Cases!$G$20*Offers!$B$8)*Cases!$G$16</f>
        <v>1349.73</v>
      </c>
      <c r="D21" s="30" t="n">
        <f aca="false">(Cases!$G$18*Offers!$B$6+Cases!$G$19*Offers!$B$7+Cases!$G$20*Offers!$B$8)*Cases!$G$16</f>
        <v>1349.73</v>
      </c>
      <c r="E21" s="30" t="n">
        <f aca="false">(Cases!$G$18*Offers!$B$6+Cases!$G$19*Offers!$B$7+Cases!$G$20*Offers!$B$8)*Cases!$G$16</f>
        <v>1349.73</v>
      </c>
      <c r="F21" s="30" t="n">
        <f aca="false">(Cases!$G$18*Offers!$B$6+Cases!$G$19*Offers!$B$7+Cases!$G$20*Offers!$B$8)*Cases!$G$16</f>
        <v>1349.73</v>
      </c>
      <c r="G21" s="30" t="n">
        <f aca="false">(Cases!$G$18*Offers!$B$6+Cases!$G$19*Offers!$B$7+Cases!$G$20*Offers!$B$8)*Cases!$G$16</f>
        <v>1349.73</v>
      </c>
      <c r="H21" s="30" t="n">
        <f aca="false">(Cases!$G$18*Offers!$B$6+Cases!$G$19*Offers!$B$7+Cases!$G$20*Offers!$B$8)*Cases!$G$16</f>
        <v>1349.73</v>
      </c>
      <c r="I21" s="30" t="n">
        <f aca="false">(Cases!$G$18*Offers!$B$6+Cases!$G$19*Offers!$B$7+Cases!$G$20*Offers!$B$8)*Cases!$G$16</f>
        <v>1349.73</v>
      </c>
      <c r="J21" s="30" t="n">
        <f aca="false">(Cases!$G$18*Offers!$B$6+Cases!$G$19*Offers!$B$7+Cases!$G$20*Offers!$B$8)*Cases!$G$16</f>
        <v>1349.73</v>
      </c>
      <c r="K21" s="30" t="n">
        <f aca="false">(Cases!$G$18*Offers!$B$6+Cases!$G$19*Offers!$B$7+Cases!$G$20*Offers!$B$8)*Cases!$G$16</f>
        <v>1349.73</v>
      </c>
      <c r="L21" s="30" t="n">
        <f aca="false">(Cases!$G$18*Offers!$B$6+Cases!$G$19*Offers!$B$7+Cases!$G$20*Offers!$B$8)*Cases!$G$16</f>
        <v>1349.73</v>
      </c>
      <c r="M21" s="30" t="n">
        <f aca="false">(Cases!$G$18*Offers!$B$6+Cases!$G$19*Offers!$B$7+Cases!$G$20*Offers!$B$8)*Cases!$G$16</f>
        <v>1349.73</v>
      </c>
      <c r="N21" s="30" t="n">
        <f aca="false">(Cases!$G$18*Offers!$B$6+Cases!$G$19*Offers!$B$7+Cases!$G$20*Offers!$B$8)*Cases!$G$16</f>
        <v>1349.73</v>
      </c>
      <c r="O21" s="30" t="n">
        <f aca="false">(Cases!$G$18*Offers!$B$6+Cases!$G$19*Offers!$B$7+Cases!$G$20*Offers!$B$8)*Cases!$G$16</f>
        <v>1349.73</v>
      </c>
      <c r="P21" s="30" t="n">
        <f aca="false">(Cases!$G$18*Offers!$B$6+Cases!$G$19*Offers!$B$7+Cases!$G$20*Offers!$B$8)*Cases!$G$16</f>
        <v>1349.73</v>
      </c>
      <c r="Q21" s="30" t="n">
        <f aca="false">(Cases!$G$18*Offers!$B$6+Cases!$G$19*Offers!$B$7+Cases!$G$20*Offers!$B$8)*Cases!$G$16</f>
        <v>1349.73</v>
      </c>
      <c r="R21" s="30" t="n">
        <f aca="false">(Cases!$G$18*Offers!$B$6+Cases!$G$19*Offers!$B$7+Cases!$G$20*Offers!$B$8)*Cases!$G$16</f>
        <v>1349.73</v>
      </c>
      <c r="S21" s="30" t="n">
        <f aca="false">(Cases!$G$18*Offers!$B$6+Cases!$G$19*Offers!$B$7+Cases!$G$20*Offers!$B$8)*Cases!$G$16</f>
        <v>1349.73</v>
      </c>
      <c r="T21" s="30" t="n">
        <f aca="false">(Cases!$G$18*Offers!$B$6+Cases!$G$19*Offers!$B$7+Cases!$G$20*Offers!$B$8)*Cases!$G$16</f>
        <v>1349.73</v>
      </c>
      <c r="U21" s="30" t="n">
        <f aca="false">(Cases!$G$18*Offers!$B$6+Cases!$G$19*Offers!$B$7+Cases!$G$20*Offers!$B$8)*Cases!$G$16</f>
        <v>1349.73</v>
      </c>
      <c r="V21" s="30" t="n">
        <f aca="false">(Cases!$G$18*Offers!$B$6+Cases!$G$19*Offers!$B$7+Cases!$G$20*Offers!$B$8)*Cases!$G$16</f>
        <v>1349.73</v>
      </c>
      <c r="W21" s="30" t="n">
        <f aca="false">(Cases!$G$18*Offers!$B$6+Cases!$G$19*Offers!$B$7+Cases!$G$20*Offers!$B$8)*Cases!$G$16</f>
        <v>1349.73</v>
      </c>
      <c r="X21" s="30" t="n">
        <f aca="false">(Cases!$G$18*Offers!$B$6+Cases!$G$19*Offers!$B$7+Cases!$G$20*Offers!$B$8)*Cases!$G$16</f>
        <v>1349.73</v>
      </c>
      <c r="Y21" s="30" t="n">
        <f aca="false">(Cases!$G$18*Offers!$B$6+Cases!$G$19*Offers!$B$7+Cases!$G$20*Offers!$B$8)*Cases!$G$16</f>
        <v>1349.73</v>
      </c>
      <c r="Z21" s="30" t="n">
        <f aca="false">(Cases!$G$18*Offers!$B$6+Cases!$G$19*Offers!$B$7+Cases!$G$20*Offers!$B$8)*Cases!$G$16</f>
        <v>1349.73</v>
      </c>
      <c r="AA21" s="30" t="n">
        <f aca="false">(Cases!$G$18*Offers!$B$6+Cases!$G$19*Offers!$B$7+Cases!$G$20*Offers!$B$8)*Cases!$G$16</f>
        <v>1349.73</v>
      </c>
      <c r="AB21" s="30" t="n">
        <f aca="false">(Cases!$G$18*Offers!$B$6+Cases!$G$19*Offers!$B$7+Cases!$G$20*Offers!$B$8)*Cases!$G$16</f>
        <v>1349.73</v>
      </c>
      <c r="AC21" s="30" t="n">
        <f aca="false">(Cases!$G$18*Offers!$B$6+Cases!$G$19*Offers!$B$7+Cases!$G$20*Offers!$B$8)*Cases!$G$16</f>
        <v>1349.73</v>
      </c>
      <c r="AD21" s="30" t="n">
        <f aca="false">(Cases!$G$18*Offers!$B$6+Cases!$G$19*Offers!$B$7+Cases!$G$20*Offers!$B$8)*Cases!$G$16</f>
        <v>1349.73</v>
      </c>
      <c r="AE21" s="30" t="n">
        <f aca="false">(Cases!$G$18*Offers!$B$6+Cases!$G$19*Offers!$B$7+Cases!$G$20*Offers!$B$8)*Cases!$G$16</f>
        <v>1349.73</v>
      </c>
      <c r="AF21" s="30" t="n">
        <f aca="false">(Cases!$G$18*Offers!$B$6+Cases!$G$19*Offers!$B$7+Cases!$G$20*Offers!$B$8)*Cases!$G$16</f>
        <v>1349.73</v>
      </c>
      <c r="AG21" s="30" t="n">
        <f aca="false">(Cases!$G$18*Offers!$B$6+Cases!$G$19*Offers!$B$7+Cases!$G$20*Offers!$B$8)*Cases!$G$16</f>
        <v>1349.73</v>
      </c>
      <c r="AH21" s="30" t="n">
        <f aca="false">(Cases!$G$18*Offers!$B$6+Cases!$G$19*Offers!$B$7+Cases!$G$20*Offers!$B$8)*Cases!$G$16</f>
        <v>1349.73</v>
      </c>
      <c r="AI21" s="30" t="n">
        <f aca="false">(Cases!$G$18*Offers!$B$6+Cases!$G$19*Offers!$B$7+Cases!$G$20*Offers!$B$8)*Cases!$G$16</f>
        <v>1349.73</v>
      </c>
      <c r="AJ21" s="30" t="n">
        <f aca="false">(Cases!$G$18*Offers!$B$6+Cases!$G$19*Offers!$B$7+Cases!$G$20*Offers!$B$8)*Cases!$G$16</f>
        <v>1349.73</v>
      </c>
      <c r="AK21" s="30" t="n">
        <f aca="false">(Cases!$G$18*Offers!$B$6+Cases!$G$19*Offers!$B$7+Cases!$G$20*Offers!$B$8)*Cases!$G$16</f>
        <v>1349.73</v>
      </c>
    </row>
    <row r="22" customFormat="false" ht="15" hidden="false" customHeight="true" outlineLevel="0" collapsed="false">
      <c r="A22" s="25" t="s">
        <v>255</v>
      </c>
      <c r="B22" s="30" t="n">
        <f aca="false">Cases!$G$21*Offers!$B$9*Cases!$G$16</f>
        <v>900</v>
      </c>
      <c r="C22" s="30" t="n">
        <f aca="false">Cases!$G$21*Offers!$B$9*Cases!$G$16</f>
        <v>900</v>
      </c>
      <c r="D22" s="30" t="n">
        <f aca="false">Cases!$G$21*Offers!$B$9*Cases!$G$16</f>
        <v>900</v>
      </c>
      <c r="E22" s="30" t="n">
        <f aca="false">Cases!$G$21*Offers!$B$9*Cases!$G$16</f>
        <v>900</v>
      </c>
      <c r="F22" s="30" t="n">
        <f aca="false">Cases!$G$21*Offers!$B$9*Cases!$G$16</f>
        <v>900</v>
      </c>
      <c r="G22" s="30" t="n">
        <f aca="false">Cases!$G$21*Offers!$B$9*Cases!$G$16</f>
        <v>900</v>
      </c>
      <c r="H22" s="30" t="n">
        <f aca="false">Cases!$G$21*Offers!$B$9*Cases!$G$16</f>
        <v>900</v>
      </c>
      <c r="I22" s="30" t="n">
        <f aca="false">Cases!$G$21*Offers!$B$9*Cases!$G$16</f>
        <v>900</v>
      </c>
      <c r="J22" s="30" t="n">
        <f aca="false">Cases!$G$21*Offers!$B$9*Cases!$G$16</f>
        <v>900</v>
      </c>
      <c r="K22" s="30" t="n">
        <f aca="false">Cases!$G$21*Offers!$B$9*Cases!$G$16</f>
        <v>900</v>
      </c>
      <c r="L22" s="30" t="n">
        <f aca="false">Cases!$G$21*Offers!$B$9*Cases!$G$16</f>
        <v>900</v>
      </c>
      <c r="M22" s="30" t="n">
        <f aca="false">Cases!$G$21*Offers!$B$9*Cases!$G$16</f>
        <v>900</v>
      </c>
      <c r="N22" s="30" t="n">
        <f aca="false">Cases!$G$21*Offers!$B$9*Cases!$G$16</f>
        <v>900</v>
      </c>
      <c r="O22" s="30" t="n">
        <f aca="false">Cases!$G$21*Offers!$B$9*Cases!$G$16</f>
        <v>900</v>
      </c>
      <c r="P22" s="30" t="n">
        <f aca="false">Cases!$G$21*Offers!$B$9*Cases!$G$16</f>
        <v>900</v>
      </c>
      <c r="Q22" s="30" t="n">
        <f aca="false">Cases!$G$21*Offers!$B$9*Cases!$G$16</f>
        <v>900</v>
      </c>
      <c r="R22" s="30" t="n">
        <f aca="false">Cases!$G$21*Offers!$B$9*Cases!$G$16</f>
        <v>900</v>
      </c>
      <c r="S22" s="30" t="n">
        <f aca="false">Cases!$G$21*Offers!$B$9*Cases!$G$16</f>
        <v>900</v>
      </c>
      <c r="T22" s="30" t="n">
        <f aca="false">Cases!$G$21*Offers!$B$9*Cases!$G$16</f>
        <v>900</v>
      </c>
      <c r="U22" s="30" t="n">
        <f aca="false">Cases!$G$21*Offers!$B$9*Cases!$G$16</f>
        <v>900</v>
      </c>
      <c r="V22" s="30" t="n">
        <f aca="false">Cases!$G$21*Offers!$B$9*Cases!$G$16</f>
        <v>900</v>
      </c>
      <c r="W22" s="30" t="n">
        <f aca="false">Cases!$G$21*Offers!$B$9*Cases!$G$16</f>
        <v>900</v>
      </c>
      <c r="X22" s="30" t="n">
        <f aca="false">Cases!$G$21*Offers!$B$9*Cases!$G$16</f>
        <v>900</v>
      </c>
      <c r="Y22" s="30" t="n">
        <f aca="false">Cases!$G$21*Offers!$B$9*Cases!$G$16</f>
        <v>900</v>
      </c>
      <c r="Z22" s="30" t="n">
        <f aca="false">Cases!$G$21*Offers!$B$9*Cases!$G$16</f>
        <v>900</v>
      </c>
      <c r="AA22" s="30" t="n">
        <f aca="false">Cases!$G$21*Offers!$B$9*Cases!$G$16</f>
        <v>900</v>
      </c>
      <c r="AB22" s="30" t="n">
        <f aca="false">Cases!$G$21*Offers!$B$9*Cases!$G$16</f>
        <v>900</v>
      </c>
      <c r="AC22" s="30" t="n">
        <f aca="false">Cases!$G$21*Offers!$B$9*Cases!$G$16</f>
        <v>900</v>
      </c>
      <c r="AD22" s="30" t="n">
        <f aca="false">Cases!$G$21*Offers!$B$9*Cases!$G$16</f>
        <v>900</v>
      </c>
      <c r="AE22" s="30" t="n">
        <f aca="false">Cases!$G$21*Offers!$B$9*Cases!$G$16</f>
        <v>900</v>
      </c>
      <c r="AF22" s="30" t="n">
        <f aca="false">Cases!$G$21*Offers!$B$9*Cases!$G$16</f>
        <v>900</v>
      </c>
      <c r="AG22" s="30" t="n">
        <f aca="false">Cases!$G$21*Offers!$B$9*Cases!$G$16</f>
        <v>900</v>
      </c>
      <c r="AH22" s="30" t="n">
        <f aca="false">Cases!$G$21*Offers!$B$9*Cases!$G$16</f>
        <v>900</v>
      </c>
      <c r="AI22" s="30" t="n">
        <f aca="false">Cases!$G$21*Offers!$B$9*Cases!$G$16</f>
        <v>900</v>
      </c>
      <c r="AJ22" s="30" t="n">
        <f aca="false">Cases!$G$21*Offers!$B$9*Cases!$G$16</f>
        <v>900</v>
      </c>
      <c r="AK22" s="30" t="n">
        <f aca="false">Cases!$G$21*Offers!$B$9*Cases!$G$16</f>
        <v>900</v>
      </c>
    </row>
    <row r="23" customFormat="false" ht="15" hidden="false" customHeight="true" outlineLevel="0" collapsed="false">
      <c r="A23" s="25" t="s">
        <v>256</v>
      </c>
      <c r="B23" s="32" t="n">
        <f aca="false">Cases!$G$18*Offers!$D$6+Cases!$G$19*Offers!$D$7+Cases!$G$20*Offers!$D$8+Cases!$G$24+Cases!$G$21*Offers!$D$9</f>
        <v>7.9</v>
      </c>
      <c r="C23" s="32" t="n">
        <f aca="false">Cases!$G$18*Offers!$D$6+Cases!$G$19*Offers!$D$7+Cases!$G$20*Offers!$D$8+Cases!$G$24+Cases!$G$21*Offers!$D$9</f>
        <v>7.9</v>
      </c>
      <c r="D23" s="32" t="n">
        <f aca="false">Cases!$G$18*Offers!$D$6+Cases!$G$19*Offers!$D$7+Cases!$G$20*Offers!$D$8+Cases!$G$24+Cases!$G$21*Offers!$D$9</f>
        <v>7.9</v>
      </c>
      <c r="E23" s="32" t="n">
        <f aca="false">Cases!$G$18*Offers!$D$6+Cases!$G$19*Offers!$D$7+Cases!$G$20*Offers!$D$8+Cases!$G$24+Cases!$G$21*Offers!$D$9</f>
        <v>7.9</v>
      </c>
      <c r="F23" s="32" t="n">
        <f aca="false">Cases!$G$18*Offers!$D$6+Cases!$G$19*Offers!$D$7+Cases!$G$20*Offers!$D$8+Cases!$G$24+Cases!$G$21*Offers!$D$9</f>
        <v>7.9</v>
      </c>
      <c r="G23" s="32" t="n">
        <f aca="false">Cases!$G$18*Offers!$D$6+Cases!$G$19*Offers!$D$7+Cases!$G$20*Offers!$D$8+Cases!$G$24+Cases!$G$21*Offers!$D$9</f>
        <v>7.9</v>
      </c>
      <c r="H23" s="32" t="n">
        <f aca="false">Cases!$G$18*Offers!$D$6+Cases!$G$19*Offers!$D$7+Cases!$G$20*Offers!$D$8+Cases!$G$24+Cases!$G$21*Offers!$D$9</f>
        <v>7.9</v>
      </c>
      <c r="I23" s="32" t="n">
        <f aca="false">Cases!$G$18*Offers!$D$6+Cases!$G$19*Offers!$D$7+Cases!$G$20*Offers!$D$8+Cases!$G$24+Cases!$G$21*Offers!$D$9</f>
        <v>7.9</v>
      </c>
      <c r="J23" s="32" t="n">
        <f aca="false">Cases!$G$18*Offers!$D$6+Cases!$G$19*Offers!$D$7+Cases!$G$20*Offers!$D$8+Cases!$G$24+Cases!$G$21*Offers!$D$9</f>
        <v>7.9</v>
      </c>
      <c r="K23" s="32" t="n">
        <f aca="false">Cases!$G$18*Offers!$D$6+Cases!$G$19*Offers!$D$7+Cases!$G$20*Offers!$D$8+Cases!$G$24+Cases!$G$21*Offers!$D$9</f>
        <v>7.9</v>
      </c>
      <c r="L23" s="32" t="n">
        <f aca="false">Cases!$G$18*Offers!$D$6+Cases!$G$19*Offers!$D$7+Cases!$G$20*Offers!$D$8+Cases!$G$24+Cases!$G$21*Offers!$D$9</f>
        <v>7.9</v>
      </c>
      <c r="M23" s="32" t="n">
        <f aca="false">Cases!$G$18*Offers!$D$6+Cases!$G$19*Offers!$D$7+Cases!$G$20*Offers!$D$8+Cases!$G$24+Cases!$G$21*Offers!$D$9</f>
        <v>7.9</v>
      </c>
      <c r="N23" s="32" t="n">
        <f aca="false">Cases!$G$18*Offers!$D$6+Cases!$G$19*Offers!$D$7+Cases!$G$20*Offers!$D$8+Cases!$G$24+Cases!$G$21*Offers!$D$9</f>
        <v>7.9</v>
      </c>
      <c r="O23" s="32" t="n">
        <f aca="false">Cases!$G$18*Offers!$D$6+Cases!$G$19*Offers!$D$7+Cases!$G$20*Offers!$D$8+Cases!$G$24+Cases!$G$21*Offers!$D$9</f>
        <v>7.9</v>
      </c>
      <c r="P23" s="32" t="n">
        <f aca="false">Cases!$G$18*Offers!$D$6+Cases!$G$19*Offers!$D$7+Cases!$G$20*Offers!$D$8+Cases!$G$24+Cases!$G$21*Offers!$D$9</f>
        <v>7.9</v>
      </c>
      <c r="Q23" s="32" t="n">
        <f aca="false">Cases!$G$18*Offers!$D$6+Cases!$G$19*Offers!$D$7+Cases!$G$20*Offers!$D$8+Cases!$G$24+Cases!$G$21*Offers!$D$9</f>
        <v>7.9</v>
      </c>
      <c r="R23" s="32" t="n">
        <f aca="false">Cases!$G$18*Offers!$D$6+Cases!$G$19*Offers!$D$7+Cases!$G$20*Offers!$D$8+Cases!$G$24+Cases!$G$21*Offers!$D$9</f>
        <v>7.9</v>
      </c>
      <c r="S23" s="32" t="n">
        <f aca="false">Cases!$G$18*Offers!$D$6+Cases!$G$19*Offers!$D$7+Cases!$G$20*Offers!$D$8+Cases!$G$24+Cases!$G$21*Offers!$D$9</f>
        <v>7.9</v>
      </c>
      <c r="T23" s="32" t="n">
        <f aca="false">Cases!$G$18*Offers!$D$6+Cases!$G$19*Offers!$D$7+Cases!$G$20*Offers!$D$8+Cases!$G$24+Cases!$G$21*Offers!$D$9</f>
        <v>7.9</v>
      </c>
      <c r="U23" s="32" t="n">
        <f aca="false">Cases!$G$18*Offers!$D$6+Cases!$G$19*Offers!$D$7+Cases!$G$20*Offers!$D$8+Cases!$G$24+Cases!$G$21*Offers!$D$9</f>
        <v>7.9</v>
      </c>
      <c r="V23" s="32" t="n">
        <f aca="false">Cases!$G$18*Offers!$D$6+Cases!$G$19*Offers!$D$7+Cases!$G$20*Offers!$D$8+Cases!$G$24+Cases!$G$21*Offers!$D$9</f>
        <v>7.9</v>
      </c>
      <c r="W23" s="32" t="n">
        <f aca="false">Cases!$G$18*Offers!$D$6+Cases!$G$19*Offers!$D$7+Cases!$G$20*Offers!$D$8+Cases!$G$24+Cases!$G$21*Offers!$D$9</f>
        <v>7.9</v>
      </c>
      <c r="X23" s="32" t="n">
        <f aca="false">Cases!$G$18*Offers!$D$6+Cases!$G$19*Offers!$D$7+Cases!$G$20*Offers!$D$8+Cases!$G$24+Cases!$G$21*Offers!$D$9</f>
        <v>7.9</v>
      </c>
      <c r="Y23" s="32" t="n">
        <f aca="false">Cases!$G$18*Offers!$D$6+Cases!$G$19*Offers!$D$7+Cases!$G$20*Offers!$D$8+Cases!$G$24+Cases!$G$21*Offers!$D$9</f>
        <v>7.9</v>
      </c>
      <c r="Z23" s="32" t="n">
        <f aca="false">Cases!$G$18*Offers!$D$6+Cases!$G$19*Offers!$D$7+Cases!$G$20*Offers!$D$8+Cases!$G$24+Cases!$G$21*Offers!$D$9</f>
        <v>7.9</v>
      </c>
      <c r="AA23" s="32" t="n">
        <f aca="false">Cases!$G$18*Offers!$D$6+Cases!$G$19*Offers!$D$7+Cases!$G$20*Offers!$D$8+Cases!$G$24+Cases!$G$21*Offers!$D$9</f>
        <v>7.9</v>
      </c>
      <c r="AB23" s="32" t="n">
        <f aca="false">Cases!$G$18*Offers!$D$6+Cases!$G$19*Offers!$D$7+Cases!$G$20*Offers!$D$8+Cases!$G$24+Cases!$G$21*Offers!$D$9</f>
        <v>7.9</v>
      </c>
      <c r="AC23" s="32" t="n">
        <f aca="false">Cases!$G$18*Offers!$D$6+Cases!$G$19*Offers!$D$7+Cases!$G$20*Offers!$D$8+Cases!$G$24+Cases!$G$21*Offers!$D$9</f>
        <v>7.9</v>
      </c>
      <c r="AD23" s="32" t="n">
        <f aca="false">Cases!$G$18*Offers!$D$6+Cases!$G$19*Offers!$D$7+Cases!$G$20*Offers!$D$8+Cases!$G$24+Cases!$G$21*Offers!$D$9</f>
        <v>7.9</v>
      </c>
      <c r="AE23" s="32" t="n">
        <f aca="false">Cases!$G$18*Offers!$D$6+Cases!$G$19*Offers!$D$7+Cases!$G$20*Offers!$D$8+Cases!$G$24+Cases!$G$21*Offers!$D$9</f>
        <v>7.9</v>
      </c>
      <c r="AF23" s="32" t="n">
        <f aca="false">Cases!$G$18*Offers!$D$6+Cases!$G$19*Offers!$D$7+Cases!$G$20*Offers!$D$8+Cases!$G$24+Cases!$G$21*Offers!$D$9</f>
        <v>7.9</v>
      </c>
      <c r="AG23" s="32" t="n">
        <f aca="false">Cases!$G$18*Offers!$D$6+Cases!$G$19*Offers!$D$7+Cases!$G$20*Offers!$D$8+Cases!$G$24+Cases!$G$21*Offers!$D$9</f>
        <v>7.9</v>
      </c>
      <c r="AH23" s="32" t="n">
        <f aca="false">Cases!$G$18*Offers!$D$6+Cases!$G$19*Offers!$D$7+Cases!$G$20*Offers!$D$8+Cases!$G$24+Cases!$G$21*Offers!$D$9</f>
        <v>7.9</v>
      </c>
      <c r="AI23" s="32" t="n">
        <f aca="false">Cases!$G$18*Offers!$D$6+Cases!$G$19*Offers!$D$7+Cases!$G$20*Offers!$D$8+Cases!$G$24+Cases!$G$21*Offers!$D$9</f>
        <v>7.9</v>
      </c>
      <c r="AJ23" s="32" t="n">
        <f aca="false">Cases!$G$18*Offers!$D$6+Cases!$G$19*Offers!$D$7+Cases!$G$20*Offers!$D$8+Cases!$G$24+Cases!$G$21*Offers!$D$9</f>
        <v>7.9</v>
      </c>
      <c r="AK23" s="32" t="n">
        <f aca="false">Cases!$G$18*Offers!$D$6+Cases!$G$19*Offers!$D$7+Cases!$G$20*Offers!$D$8+Cases!$G$24+Cases!$G$21*Offers!$D$9</f>
        <v>7.9</v>
      </c>
    </row>
    <row r="24" customFormat="false" ht="15" hidden="false" customHeight="true" outlineLevel="0" collapsed="false">
      <c r="A24" s="25" t="s">
        <v>257</v>
      </c>
      <c r="B24" s="32" t="n">
        <f aca="false">B17*B23+(B12+B11)*Cases!$G$22+B18*Cases!$G$25</f>
        <v>0</v>
      </c>
      <c r="C24" s="32" t="n">
        <f aca="false">C17*C23+(C12+C11)*Cases!$G$22+C18*Cases!$G$25</f>
        <v>60</v>
      </c>
      <c r="D24" s="32" t="n">
        <f aca="false">D17*D23+(D12+D11)*Cases!$G$22+D18*Cases!$G$25</f>
        <v>120</v>
      </c>
      <c r="E24" s="32" t="n">
        <f aca="false">E17*E23+(E12+E11)*Cases!$G$22+E18*Cases!$G$25</f>
        <v>60</v>
      </c>
      <c r="F24" s="32" t="n">
        <f aca="false">F17*F23+(F12+F11)*Cases!$G$22+F18*Cases!$G$25</f>
        <v>128.9</v>
      </c>
      <c r="G24" s="32" t="n">
        <f aca="false">G17*G23+(G12+G11)*Cases!$G$22+G18*Cases!$G$25</f>
        <v>87.601</v>
      </c>
      <c r="H24" s="32" t="n">
        <f aca="false">H17*H23+(H12+H11)*Cases!$G$22+H18*Cases!$G$25</f>
        <v>158.20499</v>
      </c>
      <c r="I24" s="32" t="n">
        <f aca="false">I17*I23+(I12+I11)*Cases!$G$22+I18*Cases!$G$25</f>
        <v>116.6129401</v>
      </c>
      <c r="J24" s="32" t="n">
        <f aca="false">J17*J23+(J12+J11)*Cases!$G$22+J18*Cases!$G$25</f>
        <v>186.926810699</v>
      </c>
      <c r="K24" s="32" t="n">
        <f aca="false">K17*K23+(K12+K11)*Cases!$G$22+K18*Cases!$G$25</f>
        <v>145.04754259201</v>
      </c>
      <c r="L24" s="32" t="n">
        <f aca="false">L17*L23+(L12+L11)*Cases!$G$22+L18*Cases!$G$25</f>
        <v>215.07706716609</v>
      </c>
      <c r="M24" s="32" t="n">
        <f aca="false">M17*M23+(M12+M11)*Cases!$G$22+M18*Cases!$G$25</f>
        <v>172.916296494429</v>
      </c>
      <c r="N24" s="32" t="n">
        <f aca="false">N17*N23+(N12+N11)*Cases!$G$22+N18*Cases!$G$25</f>
        <v>242.667133529485</v>
      </c>
      <c r="O24" s="32" t="n">
        <f aca="false">O17*O23+(O12+O11)*Cases!$G$22+O18*Cases!$G$25</f>
        <v>260.23046219419</v>
      </c>
      <c r="P24" s="32" t="n">
        <f aca="false">P17*P23+(P12+P11)*Cases!$G$22+P18*Cases!$G$25</f>
        <v>329.708157572248</v>
      </c>
      <c r="Q24" s="32" t="n">
        <f aca="false">Q17*Q23+(Q12+Q11)*Cases!$G$22+Q18*Cases!$G$25</f>
        <v>287.001075996525</v>
      </c>
      <c r="R24" s="32" t="n">
        <f aca="false">R17*R23+(R12+R11)*Cases!$G$22+R18*Cases!$G$25</f>
        <v>365.11106523656</v>
      </c>
      <c r="S24" s="32" t="n">
        <f aca="false">S17*S23+(S12+S11)*Cases!$G$22+S18*Cases!$G$25</f>
        <v>331.939954584195</v>
      </c>
      <c r="T24" s="32" t="n">
        <f aca="false">T17*T23+(T12+T11)*Cases!$G$22+T18*Cases!$G$25</f>
        <v>410.590555038353</v>
      </c>
      <c r="U24" s="32" t="n">
        <f aca="false">U17*U23+(U12+U11)*Cases!$G$22+U18*Cases!$G$25</f>
        <v>376.964649487969</v>
      </c>
      <c r="V24" s="32" t="n">
        <f aca="false">V17*V23+(V12+V11)*Cases!$G$22+V18*Cases!$G$25</f>
        <v>455.16500299309</v>
      </c>
      <c r="W24" s="32" t="n">
        <f aca="false">W17*W23+(W12+W11)*Cases!$G$22+W18*Cases!$G$25</f>
        <v>421.093352963159</v>
      </c>
      <c r="X24" s="32" t="n">
        <f aca="false">X17*X23+(X12+X11)*Cases!$G$22+X18*Cases!$G$25</f>
        <v>498.852419433527</v>
      </c>
      <c r="Y24" s="32" t="n">
        <f aca="false">Y17*Y23+(Y12+Y11)*Cases!$G$22+Y18*Cases!$G$25</f>
        <v>464.343895239192</v>
      </c>
      <c r="Z24" s="32" t="n">
        <f aca="false">Z17*Z23+(Z12+Z11)*Cases!$G$22+Z18*Cases!$G$25</f>
        <v>541.6704562868</v>
      </c>
      <c r="AA24" s="32" t="n">
        <f aca="false">AA17*AA23+(AA12+AA11)*Cases!$G$22+AA18*Cases!$G$25</f>
        <v>566.733751723932</v>
      </c>
      <c r="AB24" s="32" t="n">
        <f aca="false">AB17*AB23+(AB12+AB11)*Cases!$G$22+AB18*Cases!$G$25</f>
        <v>643.636414206693</v>
      </c>
      <c r="AC24" s="32" t="n">
        <f aca="false">AC17*AC23+(AC12+AC11)*Cases!$G$22+AC18*Cases!$G$25</f>
        <v>608.280050064626</v>
      </c>
      <c r="AD24" s="32" t="n">
        <f aca="false">AD17*AD23+(AD12+AD11)*Cases!$G$22+AD18*Cases!$G$25</f>
        <v>693.667249563979</v>
      </c>
      <c r="AE24" s="32" t="n">
        <f aca="false">AE17*AE23+(AE12+AE11)*Cases!$G$22+AE18*Cases!$G$25</f>
        <v>667.70057706834</v>
      </c>
      <c r="AF24" s="32" t="n">
        <f aca="false">AF17*AF23+(AF12+AF11)*Cases!$G$22+AF18*Cases!$G$25</f>
        <v>753.483571297656</v>
      </c>
      <c r="AG24" s="32" t="n">
        <f aca="false">AG17*AG23+(AG12+AG11)*Cases!$G$22+AG18*Cases!$G$25</f>
        <v>726.91873558468</v>
      </c>
      <c r="AH24" s="32" t="n">
        <f aca="false">AH17*AH23+(AH12+AH11)*Cases!$G$22+AH18*Cases!$G$25</f>
        <v>812.109548228833</v>
      </c>
      <c r="AI24" s="32" t="n">
        <f aca="false">AI17*AI23+(AI12+AI11)*Cases!$G$22+AI18*Cases!$G$25</f>
        <v>844.958452746545</v>
      </c>
      <c r="AJ24" s="32" t="n">
        <f aca="false">AJ17*AJ23+(AJ12+AJ11)*Cases!$G$22+AJ18*Cases!$G$25</f>
        <v>929.568868219079</v>
      </c>
      <c r="AK24" s="32" t="n">
        <f aca="false">AK17*AK23+(AK12+AK11)*Cases!$G$22+AK18*Cases!$G$25</f>
        <v>1012.94317953689</v>
      </c>
    </row>
    <row r="25" customFormat="false" ht="15" hidden="false" customHeight="true" outlineLevel="0" collapsed="false">
      <c r="A25" s="25" t="s">
        <v>258</v>
      </c>
      <c r="B25" s="30" t="n">
        <f aca="false">MAX(0,MIN(Cases!$G$30,MAX(0,ROUNDUP((IF(B5&gt;Inputs!$B$22,INDEX($B24:$AK24,1,MAX(1,B5-Inputs!$B$22)),0)/Inputs!$B$25-Staffing!$F$13)/Inputs!$B$23,0))))</f>
        <v>0</v>
      </c>
      <c r="C25" s="30" t="n">
        <f aca="false">MAX(B25,MIN(Cases!$G$30,MAX(0,ROUNDUP((IF(C5&gt;Inputs!$B$22,INDEX($B24:$AK24,1,MAX(1,C5-Inputs!$B$22)),0)/Inputs!$B$25-Staffing!$F$13)/Inputs!$B$23,0))))</f>
        <v>0</v>
      </c>
      <c r="D25" s="30" t="n">
        <f aca="false">MAX(C25,MIN(Cases!$G$30,MAX(0,ROUNDUP((IF(D5&gt;Inputs!$B$22,INDEX($B24:$AK24,1,MAX(1,D5-Inputs!$B$22)),0)/Inputs!$B$25-Staffing!$F$13)/Inputs!$B$23,0))))</f>
        <v>0</v>
      </c>
      <c r="E25" s="30" t="n">
        <f aca="false">MAX(D25,MIN(Cases!$G$30,MAX(0,ROUNDUP((IF(E5&gt;Inputs!$B$22,INDEX($B24:$AK24,1,MAX(1,E5-Inputs!$B$22)),0)/Inputs!$B$25-Staffing!$F$13)/Inputs!$B$23,0))))</f>
        <v>0</v>
      </c>
      <c r="F25" s="30" t="n">
        <f aca="false">MAX(E25,MIN(Cases!$G$30,MAX(0,ROUNDUP((IF(F5&gt;Inputs!$B$22,INDEX($B24:$AK24,1,MAX(1,F5-Inputs!$B$22)),0)/Inputs!$B$25-Staffing!$F$13)/Inputs!$B$23,0))))</f>
        <v>0</v>
      </c>
      <c r="G25" s="30" t="n">
        <f aca="false">MAX(F25,MIN(Cases!$G$30,MAX(0,ROUNDUP((IF(G5&gt;Inputs!$B$22,INDEX($B24:$AK24,1,MAX(1,G5-Inputs!$B$22)),0)/Inputs!$B$25-Staffing!$F$13)/Inputs!$B$23,0))))</f>
        <v>0</v>
      </c>
      <c r="H25" s="30" t="n">
        <f aca="false">MAX(G25,MIN(Cases!$G$30,MAX(0,ROUNDUP((IF(H5&gt;Inputs!$B$22,INDEX($B24:$AK24,1,MAX(1,H5-Inputs!$B$22)),0)/Inputs!$B$25-Staffing!$F$13)/Inputs!$B$23,0))))</f>
        <v>0</v>
      </c>
      <c r="I25" s="30" t="n">
        <f aca="false">MAX(H25,MIN(Cases!$G$30,MAX(0,ROUNDUP((IF(I5&gt;Inputs!$B$22,INDEX($B24:$AK24,1,MAX(1,I5-Inputs!$B$22)),0)/Inputs!$B$25-Staffing!$F$13)/Inputs!$B$23,0))))</f>
        <v>0</v>
      </c>
      <c r="J25" s="30" t="n">
        <f aca="false">MAX(I25,MIN(Cases!$G$30,MAX(0,ROUNDUP((IF(J5&gt;Inputs!$B$22,INDEX($B24:$AK24,1,MAX(1,J5-Inputs!$B$22)),0)/Inputs!$B$25-Staffing!$F$13)/Inputs!$B$23,0))))</f>
        <v>0</v>
      </c>
      <c r="K25" s="30" t="n">
        <f aca="false">MAX(J25,MIN(Cases!$G$30,MAX(0,ROUNDUP((IF(K5&gt;Inputs!$B$22,INDEX($B24:$AK24,1,MAX(1,K5-Inputs!$B$22)),0)/Inputs!$B$25-Staffing!$F$13)/Inputs!$B$23,0))))</f>
        <v>0</v>
      </c>
      <c r="L25" s="30" t="n">
        <f aca="false">MAX(K25,MIN(Cases!$G$30,MAX(0,ROUNDUP((IF(L5&gt;Inputs!$B$22,INDEX($B24:$AK24,1,MAX(1,L5-Inputs!$B$22)),0)/Inputs!$B$25-Staffing!$F$13)/Inputs!$B$23,0))))</f>
        <v>0</v>
      </c>
      <c r="M25" s="30" t="n">
        <f aca="false">MAX(L25,MIN(Cases!$G$30,MAX(0,ROUNDUP((IF(M5&gt;Inputs!$B$22,INDEX($B24:$AK24,1,MAX(1,M5-Inputs!$B$22)),0)/Inputs!$B$25-Staffing!$F$13)/Inputs!$B$23,0))))</f>
        <v>0</v>
      </c>
      <c r="N25" s="30" t="n">
        <f aca="false">MAX(M25,MIN(Cases!$G$30,MAX(0,ROUNDUP((IF(N5&gt;Inputs!$B$22,INDEX($B24:$AK24,1,MAX(1,N5-Inputs!$B$22)),0)/Inputs!$B$25-Staffing!$F$13)/Inputs!$B$23,0))))</f>
        <v>0</v>
      </c>
      <c r="O25" s="30" t="n">
        <f aca="false">MAX(N25,MIN(Cases!$G$30,MAX(0,ROUNDUP((IF(O5&gt;Inputs!$B$22,INDEX($B24:$AK24,1,MAX(1,O5-Inputs!$B$22)),0)/Inputs!$B$25-Staffing!$F$13)/Inputs!$B$23,0))))</f>
        <v>0</v>
      </c>
      <c r="P25" s="30" t="n">
        <f aca="false">MAX(O25,MIN(Cases!$G$30,MAX(0,ROUNDUP((IF(P5&gt;Inputs!$B$22,INDEX($B24:$AK24,1,MAX(1,P5-Inputs!$B$22)),0)/Inputs!$B$25-Staffing!$F$13)/Inputs!$B$23,0))))</f>
        <v>1</v>
      </c>
      <c r="Q25" s="30" t="n">
        <f aca="false">MAX(P25,MIN(Cases!$G$30,MAX(0,ROUNDUP((IF(Q5&gt;Inputs!$B$22,INDEX($B24:$AK24,1,MAX(1,Q5-Inputs!$B$22)),0)/Inputs!$B$25-Staffing!$F$13)/Inputs!$B$23,0))))</f>
        <v>1</v>
      </c>
      <c r="R25" s="30" t="n">
        <f aca="false">MAX(Q25,MIN(Cases!$G$30,MAX(0,ROUNDUP((IF(R5&gt;Inputs!$B$22,INDEX($B24:$AK24,1,MAX(1,R5-Inputs!$B$22)),0)/Inputs!$B$25-Staffing!$F$13)/Inputs!$B$23,0))))</f>
        <v>2</v>
      </c>
      <c r="S25" s="30" t="n">
        <f aca="false">MAX(R25,MIN(Cases!$G$30,MAX(0,ROUNDUP((IF(S5&gt;Inputs!$B$22,INDEX($B24:$AK24,1,MAX(1,S5-Inputs!$B$22)),0)/Inputs!$B$25-Staffing!$F$13)/Inputs!$B$23,0))))</f>
        <v>2</v>
      </c>
      <c r="T25" s="30" t="n">
        <f aca="false">MAX(S25,MIN(Cases!$G$30,MAX(0,ROUNDUP((IF(T5&gt;Inputs!$B$22,INDEX($B24:$AK24,1,MAX(1,T5-Inputs!$B$22)),0)/Inputs!$B$25-Staffing!$F$13)/Inputs!$B$23,0))))</f>
        <v>2</v>
      </c>
      <c r="U25" s="30" t="n">
        <f aca="false">MAX(T25,MIN(Cases!$G$30,MAX(0,ROUNDUP((IF(U5&gt;Inputs!$B$22,INDEX($B24:$AK24,1,MAX(1,U5-Inputs!$B$22)),0)/Inputs!$B$25-Staffing!$F$13)/Inputs!$B$23,0))))</f>
        <v>2</v>
      </c>
      <c r="V25" s="30" t="n">
        <f aca="false">MAX(U25,MIN(Cases!$G$30,MAX(0,ROUNDUP((IF(V5&gt;Inputs!$B$22,INDEX($B24:$AK24,1,MAX(1,V5-Inputs!$B$22)),0)/Inputs!$B$25-Staffing!$F$13)/Inputs!$B$23,0))))</f>
        <v>3</v>
      </c>
      <c r="W25" s="30" t="n">
        <f aca="false">MAX(V25,MIN(Cases!$G$30,MAX(0,ROUNDUP((IF(W5&gt;Inputs!$B$22,INDEX($B24:$AK24,1,MAX(1,W5-Inputs!$B$22)),0)/Inputs!$B$25-Staffing!$F$13)/Inputs!$B$23,0))))</f>
        <v>3</v>
      </c>
      <c r="X25" s="30" t="n">
        <f aca="false">MAX(W25,MIN(Cases!$G$30,MAX(0,ROUNDUP((IF(X5&gt;Inputs!$B$22,INDEX($B24:$AK24,1,MAX(1,X5-Inputs!$B$22)),0)/Inputs!$B$25-Staffing!$F$13)/Inputs!$B$23,0))))</f>
        <v>3</v>
      </c>
      <c r="Y25" s="30" t="n">
        <f aca="false">MAX(X25,MIN(Cases!$G$30,MAX(0,ROUNDUP((IF(Y5&gt;Inputs!$B$22,INDEX($B24:$AK24,1,MAX(1,Y5-Inputs!$B$22)),0)/Inputs!$B$25-Staffing!$F$13)/Inputs!$B$23,0))))</f>
        <v>3</v>
      </c>
      <c r="Z25" s="30" t="n">
        <f aca="false">MAX(Y25,MIN(Cases!$G$30,MAX(0,ROUNDUP((IF(Z5&gt;Inputs!$B$22,INDEX($B24:$AK24,1,MAX(1,Z5-Inputs!$B$22)),0)/Inputs!$B$25-Staffing!$F$13)/Inputs!$B$23,0))))</f>
        <v>4</v>
      </c>
      <c r="AA25" s="30" t="n">
        <f aca="false">MAX(Z25,MIN(Cases!$G$30,MAX(0,ROUNDUP((IF(AA5&gt;Inputs!$B$22,INDEX($B24:$AK24,1,MAX(1,AA5-Inputs!$B$22)),0)/Inputs!$B$25-Staffing!$F$13)/Inputs!$B$23,0))))</f>
        <v>4</v>
      </c>
      <c r="AB25" s="30" t="n">
        <f aca="false">MAX(AA25,MIN(Cases!$G$30,MAX(0,ROUNDUP((IF(AB5&gt;Inputs!$B$22,INDEX($B24:$AK24,1,MAX(1,AB5-Inputs!$B$22)),0)/Inputs!$B$25-Staffing!$F$13)/Inputs!$B$23,0))))</f>
        <v>4</v>
      </c>
      <c r="AC25" s="30" t="n">
        <f aca="false">MAX(AB25,MIN(Cases!$G$30,MAX(0,ROUNDUP((IF(AC5&gt;Inputs!$B$22,INDEX($B24:$AK24,1,MAX(1,AC5-Inputs!$B$22)),0)/Inputs!$B$25-Staffing!$F$13)/Inputs!$B$23,0))))</f>
        <v>4</v>
      </c>
      <c r="AD25" s="30" t="n">
        <f aca="false">MAX(AC25,MIN(Cases!$G$30,MAX(0,ROUNDUP((IF(AD5&gt;Inputs!$B$22,INDEX($B24:$AK24,1,MAX(1,AD5-Inputs!$B$22)),0)/Inputs!$B$25-Staffing!$F$13)/Inputs!$B$23,0))))</f>
        <v>4</v>
      </c>
      <c r="AE25" s="30" t="n">
        <f aca="false">MAX(AD25,MIN(Cases!$G$30,MAX(0,ROUNDUP((IF(AE5&gt;Inputs!$B$22,INDEX($B24:$AK24,1,MAX(1,AE5-Inputs!$B$22)),0)/Inputs!$B$25-Staffing!$F$13)/Inputs!$B$23,0))))</f>
        <v>4</v>
      </c>
      <c r="AF25" s="30" t="n">
        <f aca="false">MAX(AE25,MIN(Cases!$G$30,MAX(0,ROUNDUP((IF(AF5&gt;Inputs!$B$22,INDEX($B24:$AK24,1,MAX(1,AF5-Inputs!$B$22)),0)/Inputs!$B$25-Staffing!$F$13)/Inputs!$B$23,0))))</f>
        <v>4</v>
      </c>
      <c r="AG25" s="30" t="n">
        <f aca="false">MAX(AF25,MIN(Cases!$G$30,MAX(0,ROUNDUP((IF(AG5&gt;Inputs!$B$22,INDEX($B24:$AK24,1,MAX(1,AG5-Inputs!$B$22)),0)/Inputs!$B$25-Staffing!$F$13)/Inputs!$B$23,0))))</f>
        <v>4</v>
      </c>
      <c r="AH25" s="30" t="n">
        <f aca="false">MAX(AG25,MIN(Cases!$G$30,MAX(0,ROUNDUP((IF(AH5&gt;Inputs!$B$22,INDEX($B24:$AK24,1,MAX(1,AH5-Inputs!$B$22)),0)/Inputs!$B$25-Staffing!$F$13)/Inputs!$B$23,0))))</f>
        <v>4</v>
      </c>
      <c r="AI25" s="30" t="n">
        <f aca="false">MAX(AH25,MIN(Cases!$G$30,MAX(0,ROUNDUP((IF(AI5&gt;Inputs!$B$22,INDEX($B24:$AK24,1,MAX(1,AI5-Inputs!$B$22)),0)/Inputs!$B$25-Staffing!$F$13)/Inputs!$B$23,0))))</f>
        <v>4</v>
      </c>
      <c r="AJ25" s="30" t="n">
        <f aca="false">MAX(AI25,MIN(Cases!$G$30,MAX(0,ROUNDUP((IF(AJ5&gt;Inputs!$B$22,INDEX($B24:$AK24,1,MAX(1,AJ5-Inputs!$B$22)),0)/Inputs!$B$25-Staffing!$F$13)/Inputs!$B$23,0))))</f>
        <v>4</v>
      </c>
      <c r="AK25" s="30" t="n">
        <f aca="false">MAX(AJ25,MIN(Cases!$G$30,MAX(0,ROUNDUP((IF(AK5&gt;Inputs!$B$22,INDEX($B24:$AK24,1,MAX(1,AK5-Inputs!$B$22)),0)/Inputs!$B$25-Staffing!$F$13)/Inputs!$B$23,0))))</f>
        <v>4</v>
      </c>
    </row>
    <row r="26" customFormat="false" ht="15" hidden="false" customHeight="true" outlineLevel="0" collapsed="false">
      <c r="A26" s="25" t="s">
        <v>259</v>
      </c>
      <c r="B26" s="30" t="n">
        <f aca="false">B25-0</f>
        <v>0</v>
      </c>
      <c r="C26" s="30" t="n">
        <f aca="false">C25-B25</f>
        <v>0</v>
      </c>
      <c r="D26" s="30" t="n">
        <f aca="false">D25-C25</f>
        <v>0</v>
      </c>
      <c r="E26" s="30" t="n">
        <f aca="false">E25-D25</f>
        <v>0</v>
      </c>
      <c r="F26" s="30" t="n">
        <f aca="false">F25-E25</f>
        <v>0</v>
      </c>
      <c r="G26" s="30" t="n">
        <f aca="false">G25-F25</f>
        <v>0</v>
      </c>
      <c r="H26" s="30" t="n">
        <f aca="false">H25-G25</f>
        <v>0</v>
      </c>
      <c r="I26" s="30" t="n">
        <f aca="false">I25-H25</f>
        <v>0</v>
      </c>
      <c r="J26" s="30" t="n">
        <f aca="false">J25-I25</f>
        <v>0</v>
      </c>
      <c r="K26" s="30" t="n">
        <f aca="false">K25-J25</f>
        <v>0</v>
      </c>
      <c r="L26" s="30" t="n">
        <f aca="false">L25-K25</f>
        <v>0</v>
      </c>
      <c r="M26" s="30" t="n">
        <f aca="false">M25-L25</f>
        <v>0</v>
      </c>
      <c r="N26" s="30" t="n">
        <f aca="false">N25-M25</f>
        <v>0</v>
      </c>
      <c r="O26" s="30" t="n">
        <f aca="false">O25-N25</f>
        <v>0</v>
      </c>
      <c r="P26" s="30" t="n">
        <f aca="false">P25-O25</f>
        <v>1</v>
      </c>
      <c r="Q26" s="30" t="n">
        <f aca="false">Q25-P25</f>
        <v>0</v>
      </c>
      <c r="R26" s="30" t="n">
        <f aca="false">R25-Q25</f>
        <v>1</v>
      </c>
      <c r="S26" s="30" t="n">
        <f aca="false">S25-R25</f>
        <v>0</v>
      </c>
      <c r="T26" s="30" t="n">
        <f aca="false">T25-S25</f>
        <v>0</v>
      </c>
      <c r="U26" s="30" t="n">
        <f aca="false">U25-T25</f>
        <v>0</v>
      </c>
      <c r="V26" s="30" t="n">
        <f aca="false">V25-U25</f>
        <v>1</v>
      </c>
      <c r="W26" s="30" t="n">
        <f aca="false">W25-V25</f>
        <v>0</v>
      </c>
      <c r="X26" s="30" t="n">
        <f aca="false">X25-W25</f>
        <v>0</v>
      </c>
      <c r="Y26" s="30" t="n">
        <f aca="false">Y25-X25</f>
        <v>0</v>
      </c>
      <c r="Z26" s="30" t="n">
        <f aca="false">Z25-Y25</f>
        <v>1</v>
      </c>
      <c r="AA26" s="30" t="n">
        <f aca="false">AA25-Z25</f>
        <v>0</v>
      </c>
      <c r="AB26" s="30" t="n">
        <f aca="false">AB25-AA25</f>
        <v>0</v>
      </c>
      <c r="AC26" s="30" t="n">
        <f aca="false">AC25-AB25</f>
        <v>0</v>
      </c>
      <c r="AD26" s="30" t="n">
        <f aca="false">AD25-AC25</f>
        <v>0</v>
      </c>
      <c r="AE26" s="30" t="n">
        <f aca="false">AE25-AD25</f>
        <v>0</v>
      </c>
      <c r="AF26" s="30" t="n">
        <f aca="false">AF25-AE25</f>
        <v>0</v>
      </c>
      <c r="AG26" s="30" t="n">
        <f aca="false">AG25-AF25</f>
        <v>0</v>
      </c>
      <c r="AH26" s="30" t="n">
        <f aca="false">AH25-AG25</f>
        <v>0</v>
      </c>
      <c r="AI26" s="30" t="n">
        <f aca="false">AI25-AH25</f>
        <v>0</v>
      </c>
      <c r="AJ26" s="30" t="n">
        <f aca="false">AJ25-AI25</f>
        <v>0</v>
      </c>
      <c r="AK26" s="30" t="n">
        <f aca="false">AK25-AJ25</f>
        <v>0</v>
      </c>
    </row>
    <row r="27" customFormat="false" ht="15" hidden="false" customHeight="true" outlineLevel="0" collapsed="false">
      <c r="A27" s="25" t="s">
        <v>260</v>
      </c>
      <c r="B27" s="32" t="n">
        <f aca="false">Staffing!$F$13+B25*Inputs!$B$23</f>
        <v>270</v>
      </c>
      <c r="C27" s="32" t="n">
        <f aca="false">Staffing!$F$13+C25*Inputs!$B$23</f>
        <v>270</v>
      </c>
      <c r="D27" s="32" t="n">
        <f aca="false">Staffing!$F$13+D25*Inputs!$B$23</f>
        <v>270</v>
      </c>
      <c r="E27" s="32" t="n">
        <f aca="false">Staffing!$F$13+E25*Inputs!$B$23</f>
        <v>270</v>
      </c>
      <c r="F27" s="32" t="n">
        <f aca="false">Staffing!$F$13+F25*Inputs!$B$23</f>
        <v>270</v>
      </c>
      <c r="G27" s="32" t="n">
        <f aca="false">Staffing!$F$13+G25*Inputs!$B$23</f>
        <v>270</v>
      </c>
      <c r="H27" s="32" t="n">
        <f aca="false">Staffing!$F$13+H25*Inputs!$B$23</f>
        <v>270</v>
      </c>
      <c r="I27" s="32" t="n">
        <f aca="false">Staffing!$F$13+I25*Inputs!$B$23</f>
        <v>270</v>
      </c>
      <c r="J27" s="32" t="n">
        <f aca="false">Staffing!$F$13+J25*Inputs!$B$23</f>
        <v>270</v>
      </c>
      <c r="K27" s="32" t="n">
        <f aca="false">Staffing!$F$13+K25*Inputs!$B$23</f>
        <v>270</v>
      </c>
      <c r="L27" s="32" t="n">
        <f aca="false">Staffing!$F$13+L25*Inputs!$B$23</f>
        <v>270</v>
      </c>
      <c r="M27" s="32" t="n">
        <f aca="false">Staffing!$F$13+M25*Inputs!$B$23</f>
        <v>270</v>
      </c>
      <c r="N27" s="32" t="n">
        <f aca="false">Staffing!$F$13+N25*Inputs!$B$23</f>
        <v>270</v>
      </c>
      <c r="O27" s="32" t="n">
        <f aca="false">Staffing!$F$13+O25*Inputs!$B$23</f>
        <v>270</v>
      </c>
      <c r="P27" s="32" t="n">
        <f aca="false">Staffing!$F$13+P25*Inputs!$B$23</f>
        <v>370</v>
      </c>
      <c r="Q27" s="32" t="n">
        <f aca="false">Staffing!$F$13+Q25*Inputs!$B$23</f>
        <v>370</v>
      </c>
      <c r="R27" s="32" t="n">
        <f aca="false">Staffing!$F$13+R25*Inputs!$B$23</f>
        <v>470</v>
      </c>
      <c r="S27" s="32" t="n">
        <f aca="false">Staffing!$F$13+S25*Inputs!$B$23</f>
        <v>470</v>
      </c>
      <c r="T27" s="32" t="n">
        <f aca="false">Staffing!$F$13+T25*Inputs!$B$23</f>
        <v>470</v>
      </c>
      <c r="U27" s="32" t="n">
        <f aca="false">Staffing!$F$13+U25*Inputs!$B$23</f>
        <v>470</v>
      </c>
      <c r="V27" s="32" t="n">
        <f aca="false">Staffing!$F$13+V25*Inputs!$B$23</f>
        <v>570</v>
      </c>
      <c r="W27" s="32" t="n">
        <f aca="false">Staffing!$F$13+W25*Inputs!$B$23</f>
        <v>570</v>
      </c>
      <c r="X27" s="32" t="n">
        <f aca="false">Staffing!$F$13+X25*Inputs!$B$23</f>
        <v>570</v>
      </c>
      <c r="Y27" s="32" t="n">
        <f aca="false">Staffing!$F$13+Y25*Inputs!$B$23</f>
        <v>570</v>
      </c>
      <c r="Z27" s="32" t="n">
        <f aca="false">Staffing!$F$13+Z25*Inputs!$B$23</f>
        <v>670</v>
      </c>
      <c r="AA27" s="32" t="n">
        <f aca="false">Staffing!$F$13+AA25*Inputs!$B$23</f>
        <v>670</v>
      </c>
      <c r="AB27" s="32" t="n">
        <f aca="false">Staffing!$F$13+AB25*Inputs!$B$23</f>
        <v>670</v>
      </c>
      <c r="AC27" s="32" t="n">
        <f aca="false">Staffing!$F$13+AC25*Inputs!$B$23</f>
        <v>670</v>
      </c>
      <c r="AD27" s="32" t="n">
        <f aca="false">Staffing!$F$13+AD25*Inputs!$B$23</f>
        <v>670</v>
      </c>
      <c r="AE27" s="32" t="n">
        <f aca="false">Staffing!$F$13+AE25*Inputs!$B$23</f>
        <v>670</v>
      </c>
      <c r="AF27" s="32" t="n">
        <f aca="false">Staffing!$F$13+AF25*Inputs!$B$23</f>
        <v>670</v>
      </c>
      <c r="AG27" s="32" t="n">
        <f aca="false">Staffing!$F$13+AG25*Inputs!$B$23</f>
        <v>670</v>
      </c>
      <c r="AH27" s="32" t="n">
        <f aca="false">Staffing!$F$13+AH25*Inputs!$B$23</f>
        <v>670</v>
      </c>
      <c r="AI27" s="32" t="n">
        <f aca="false">Staffing!$F$13+AI25*Inputs!$B$23</f>
        <v>670</v>
      </c>
      <c r="AJ27" s="32" t="n">
        <f aca="false">Staffing!$F$13+AJ25*Inputs!$B$23</f>
        <v>670</v>
      </c>
      <c r="AK27" s="32" t="n">
        <f aca="false">Staffing!$F$13+AK25*Inputs!$B$23</f>
        <v>670</v>
      </c>
    </row>
    <row r="28" customFormat="false" ht="15" hidden="false" customHeight="true" outlineLevel="0" collapsed="false">
      <c r="A28" s="25" t="s">
        <v>261</v>
      </c>
      <c r="B28" s="32" t="n">
        <f aca="false">B17*B23</f>
        <v>0</v>
      </c>
      <c r="C28" s="32" t="n">
        <f aca="false">C17*C23</f>
        <v>0</v>
      </c>
      <c r="D28" s="32" t="n">
        <f aca="false">D17*D23</f>
        <v>0</v>
      </c>
      <c r="E28" s="32" t="n">
        <f aca="false">E17*E23</f>
        <v>0</v>
      </c>
      <c r="F28" s="32" t="n">
        <f aca="false">F17*F23</f>
        <v>7.9</v>
      </c>
      <c r="G28" s="32" t="n">
        <f aca="false">G17*G23</f>
        <v>23.621</v>
      </c>
      <c r="H28" s="32" t="n">
        <f aca="false">H17*H23</f>
        <v>31.28479</v>
      </c>
      <c r="I28" s="32" t="n">
        <f aca="false">I17*I23</f>
        <v>46.7719421</v>
      </c>
      <c r="J28" s="32" t="n">
        <f aca="false">J17*J23</f>
        <v>54.204222679</v>
      </c>
      <c r="K28" s="32" t="n">
        <f aca="false">K17*K23</f>
        <v>69.46218045221</v>
      </c>
      <c r="L28" s="32" t="n">
        <f aca="false">L17*L23</f>
        <v>76.6675586476879</v>
      </c>
      <c r="M28" s="32" t="n">
        <f aca="false">M17*M23</f>
        <v>91.700883061211</v>
      </c>
      <c r="N28" s="32" t="n">
        <f aca="false">N17*N23</f>
        <v>98.6838742305989</v>
      </c>
      <c r="O28" s="32" t="n">
        <f aca="false">O17*O23</f>
        <v>113.497035488293</v>
      </c>
      <c r="P28" s="32" t="n">
        <f aca="false">P17*P23</f>
        <v>120.26206513341</v>
      </c>
      <c r="Q28" s="32" t="n">
        <f aca="false">Q17*Q23</f>
        <v>134.859444482076</v>
      </c>
      <c r="R28" s="32" t="n">
        <f aca="false">R17*R23</f>
        <v>149.310850037255</v>
      </c>
      <c r="S28" s="32" t="n">
        <f aca="false">S17*S23</f>
        <v>171.517741536883</v>
      </c>
      <c r="T28" s="32" t="n">
        <f aca="false">T17*T23</f>
        <v>185.602564121514</v>
      </c>
      <c r="U28" s="32" t="n">
        <f aca="false">U17*U23</f>
        <v>207.446538480299</v>
      </c>
      <c r="V28" s="32" t="n">
        <f aca="false">V17*V23</f>
        <v>221.172073095496</v>
      </c>
      <c r="W28" s="32" t="n">
        <f aca="false">W17*W23</f>
        <v>242.660352364541</v>
      </c>
      <c r="X28" s="32" t="n">
        <f aca="false">X17*X23</f>
        <v>256.033748840895</v>
      </c>
      <c r="Y28" s="32" t="n">
        <f aca="false">Y17*Y23</f>
        <v>277.173411352486</v>
      </c>
      <c r="Z28" s="32" t="n">
        <f aca="false">Z17*Z23</f>
        <v>290.201677238961</v>
      </c>
      <c r="AA28" s="32" t="n">
        <f aca="false">AA17*AA23</f>
        <v>310.999660466572</v>
      </c>
      <c r="AB28" s="32" t="n">
        <f aca="false">AB17*AB23</f>
        <v>323.689663861906</v>
      </c>
      <c r="AC28" s="32" t="n">
        <f aca="false">AC17*AC23</f>
        <v>344.152767223287</v>
      </c>
      <c r="AD28" s="32" t="n">
        <f aca="false">AD17*AD23</f>
        <v>364.411239551054</v>
      </c>
      <c r="AE28" s="32" t="n">
        <f aca="false">AE17*AE23</f>
        <v>392.367127155544</v>
      </c>
      <c r="AF28" s="32" t="n">
        <f aca="false">AF17*AF23</f>
        <v>412.143455883988</v>
      </c>
      <c r="AG28" s="32" t="n">
        <f aca="false">AG17*AG23</f>
        <v>439.622021325148</v>
      </c>
      <c r="AH28" s="32" t="n">
        <f aca="false">AH17*AH23</f>
        <v>458.925801111897</v>
      </c>
      <c r="AI28" s="32" t="n">
        <f aca="false">AI17*AI23</f>
        <v>485.936543100778</v>
      </c>
      <c r="AJ28" s="32" t="n">
        <f aca="false">AJ17*AJ23</f>
        <v>504.77717766977</v>
      </c>
      <c r="AK28" s="32" t="n">
        <f aca="false">AK17*AK23</f>
        <v>523.429405893072</v>
      </c>
    </row>
    <row r="29" customFormat="false" ht="15" hidden="false" customHeight="true" outlineLevel="0" collapsed="false">
      <c r="A29" s="25" t="s">
        <v>262</v>
      </c>
      <c r="B29" s="32" t="n">
        <f aca="false">MAX(0,B27-B28)</f>
        <v>270</v>
      </c>
      <c r="C29" s="32" t="n">
        <f aca="false">MAX(0,C27-C28)</f>
        <v>270</v>
      </c>
      <c r="D29" s="32" t="n">
        <f aca="false">MAX(0,D27-D28)</f>
        <v>270</v>
      </c>
      <c r="E29" s="32" t="n">
        <f aca="false">MAX(0,E27-E28)</f>
        <v>270</v>
      </c>
      <c r="F29" s="32" t="n">
        <f aca="false">MAX(0,F27-F28)</f>
        <v>262.1</v>
      </c>
      <c r="G29" s="32" t="n">
        <f aca="false">MAX(0,G27-G28)</f>
        <v>246.379</v>
      </c>
      <c r="H29" s="32" t="n">
        <f aca="false">MAX(0,H27-H28)</f>
        <v>238.71521</v>
      </c>
      <c r="I29" s="32" t="n">
        <f aca="false">MAX(0,I27-I28)</f>
        <v>223.2280579</v>
      </c>
      <c r="J29" s="32" t="n">
        <f aca="false">MAX(0,J27-J28)</f>
        <v>215.795777321</v>
      </c>
      <c r="K29" s="32" t="n">
        <f aca="false">MAX(0,K27-K28)</f>
        <v>200.53781954779</v>
      </c>
      <c r="L29" s="32" t="n">
        <f aca="false">MAX(0,L27-L28)</f>
        <v>193.332441352312</v>
      </c>
      <c r="M29" s="32" t="n">
        <f aca="false">MAX(0,M27-M28)</f>
        <v>178.299116938789</v>
      </c>
      <c r="N29" s="32" t="n">
        <f aca="false">MAX(0,N27-N28)</f>
        <v>171.316125769401</v>
      </c>
      <c r="O29" s="32" t="n">
        <f aca="false">MAX(0,O27-O28)</f>
        <v>156.502964511707</v>
      </c>
      <c r="P29" s="32" t="n">
        <f aca="false">MAX(0,P27-P28)</f>
        <v>249.73793486659</v>
      </c>
      <c r="Q29" s="32" t="n">
        <f aca="false">MAX(0,Q27-Q28)</f>
        <v>235.140555517924</v>
      </c>
      <c r="R29" s="32" t="n">
        <f aca="false">MAX(0,R27-R28)</f>
        <v>320.689149962745</v>
      </c>
      <c r="S29" s="32" t="n">
        <f aca="false">MAX(0,S27-S28)</f>
        <v>298.482258463117</v>
      </c>
      <c r="T29" s="32" t="n">
        <f aca="false">MAX(0,T27-T28)</f>
        <v>284.397435878486</v>
      </c>
      <c r="U29" s="32" t="n">
        <f aca="false">MAX(0,U27-U28)</f>
        <v>262.553461519701</v>
      </c>
      <c r="V29" s="32" t="n">
        <f aca="false">MAX(0,V27-V28)</f>
        <v>348.827926904504</v>
      </c>
      <c r="W29" s="32" t="n">
        <f aca="false">MAX(0,W27-W28)</f>
        <v>327.339647635459</v>
      </c>
      <c r="X29" s="32" t="n">
        <f aca="false">MAX(0,X27-X28)</f>
        <v>313.966251159105</v>
      </c>
      <c r="Y29" s="32" t="n">
        <f aca="false">MAX(0,Y27-Y28)</f>
        <v>292.826588647514</v>
      </c>
      <c r="Z29" s="32" t="n">
        <f aca="false">MAX(0,Z27-Z28)</f>
        <v>379.798322761039</v>
      </c>
      <c r="AA29" s="32" t="n">
        <f aca="false">MAX(0,AA27-AA28)</f>
        <v>359.000339533428</v>
      </c>
      <c r="AB29" s="32" t="n">
        <f aca="false">MAX(0,AB27-AB28)</f>
        <v>346.310336138094</v>
      </c>
      <c r="AC29" s="32" t="n">
        <f aca="false">MAX(0,AC27-AC28)</f>
        <v>325.847232776713</v>
      </c>
      <c r="AD29" s="32" t="n">
        <f aca="false">MAX(0,AD27-AD28)</f>
        <v>305.588760448946</v>
      </c>
      <c r="AE29" s="32" t="n">
        <f aca="false">MAX(0,AE27-AE28)</f>
        <v>277.632872844456</v>
      </c>
      <c r="AF29" s="32" t="n">
        <f aca="false">MAX(0,AF27-AF28)</f>
        <v>257.856544116012</v>
      </c>
      <c r="AG29" s="32" t="n">
        <f aca="false">MAX(0,AG27-AG28)</f>
        <v>230.377978674852</v>
      </c>
      <c r="AH29" s="32" t="n">
        <f aca="false">MAX(0,AH27-AH28)</f>
        <v>211.074198888103</v>
      </c>
      <c r="AI29" s="32" t="n">
        <f aca="false">MAX(0,AI27-AI28)</f>
        <v>184.063456899222</v>
      </c>
      <c r="AJ29" s="32" t="n">
        <f aca="false">MAX(0,AJ27-AJ28)</f>
        <v>165.22282233023</v>
      </c>
      <c r="AK29" s="32" t="n">
        <f aca="false">MAX(0,AK27-AK28)</f>
        <v>146.570594106928</v>
      </c>
    </row>
    <row r="30" customFormat="false" ht="15" hidden="false" customHeight="true" outlineLevel="0" collapsed="false">
      <c r="A30" s="25" t="s">
        <v>263</v>
      </c>
      <c r="B30" s="30" t="n">
        <f aca="false">MIN(B12+B11,INT(B29/Cases!$G$22),MAX(0,INT((Staffing!$F$13/Inputs!$B$23+B25)*2)-(0-B15)))</f>
        <v>0</v>
      </c>
      <c r="C30" s="30" t="n">
        <f aca="false">MIN(C12+C11,INT(C29/Cases!$G$22),MAX(0,INT((Staffing!$F$13/Inputs!$B$23+C25)*2)-(B36-C15)))</f>
        <v>1</v>
      </c>
      <c r="D30" s="30" t="n">
        <f aca="false">MIN(D12+D11,INT(D29/Cases!$G$22),MAX(0,INT((Staffing!$F$13/Inputs!$B$23+D25)*2)-(C36-D15)))</f>
        <v>2</v>
      </c>
      <c r="E30" s="30" t="n">
        <f aca="false">MIN(E12+E11,INT(E29/Cases!$G$22),MAX(0,INT((Staffing!$F$13/Inputs!$B$23+E25)*2)-(D36-E15)))</f>
        <v>1</v>
      </c>
      <c r="F30" s="30" t="n">
        <f aca="false">MIN(F12+F11,INT(F29/Cases!$G$22),MAX(0,INT((Staffing!$F$13/Inputs!$B$23+F25)*2)-(E36-F15)))</f>
        <v>2</v>
      </c>
      <c r="G30" s="30" t="n">
        <f aca="false">MIN(G12+G11,INT(G29/Cases!$G$22),MAX(0,INT((Staffing!$F$13/Inputs!$B$23+G25)*2)-(F36-G15)))</f>
        <v>1</v>
      </c>
      <c r="H30" s="30" t="n">
        <f aca="false">MIN(H12+H11,INT(H29/Cases!$G$22),MAX(0,INT((Staffing!$F$13/Inputs!$B$23+H25)*2)-(G36-H15)))</f>
        <v>2</v>
      </c>
      <c r="I30" s="30" t="n">
        <f aca="false">MIN(I12+I11,INT(I29/Cases!$G$22),MAX(0,INT((Staffing!$F$13/Inputs!$B$23+I25)*2)-(H36-I15)))</f>
        <v>1</v>
      </c>
      <c r="J30" s="30" t="n">
        <f aca="false">MIN(J12+J11,INT(J29/Cases!$G$22),MAX(0,INT((Staffing!$F$13/Inputs!$B$23+J25)*2)-(I36-J15)))</f>
        <v>2</v>
      </c>
      <c r="K30" s="30" t="n">
        <f aca="false">MIN(K12+K11,INT(K29/Cases!$G$22),MAX(0,INT((Staffing!$F$13/Inputs!$B$23+K25)*2)-(J36-K15)))</f>
        <v>1</v>
      </c>
      <c r="L30" s="30" t="n">
        <f aca="false">MIN(L12+L11,INT(L29/Cases!$G$22),MAX(0,INT((Staffing!$F$13/Inputs!$B$23+L25)*2)-(K36-L15)))</f>
        <v>2</v>
      </c>
      <c r="M30" s="30" t="n">
        <f aca="false">MIN(M12+M11,INT(M29/Cases!$G$22),MAX(0,INT((Staffing!$F$13/Inputs!$B$23+M25)*2)-(L36-M15)))</f>
        <v>1</v>
      </c>
      <c r="N30" s="30" t="n">
        <f aca="false">MIN(N12+N11,INT(N29/Cases!$G$22),MAX(0,INT((Staffing!$F$13/Inputs!$B$23+N25)*2)-(M36-N15)))</f>
        <v>2</v>
      </c>
      <c r="O30" s="30" t="n">
        <f aca="false">MIN(O12+O11,INT(O29/Cases!$G$22),MAX(0,INT((Staffing!$F$13/Inputs!$B$23+O25)*2)-(N36-O15)))</f>
        <v>2</v>
      </c>
      <c r="P30" s="30" t="n">
        <f aca="false">MIN(P12+P11,INT(P29/Cases!$G$22),MAX(0,INT((Staffing!$F$13/Inputs!$B$23+P25)*2)-(O36-P15)))</f>
        <v>3</v>
      </c>
      <c r="Q30" s="30" t="n">
        <f aca="false">MIN(Q12+Q11,INT(Q29/Cases!$G$22),MAX(0,INT((Staffing!$F$13/Inputs!$B$23+Q25)*2)-(P36-Q15)))</f>
        <v>2</v>
      </c>
      <c r="R30" s="30" t="n">
        <f aca="false">MIN(R12+R11,INT(R29/Cases!$G$22),MAX(0,INT((Staffing!$F$13/Inputs!$B$23+R25)*2)-(Q36-R15)))</f>
        <v>3</v>
      </c>
      <c r="S30" s="30" t="n">
        <f aca="false">MIN(S12+S11,INT(S29/Cases!$G$22),MAX(0,INT((Staffing!$F$13/Inputs!$B$23+S25)*2)-(R36-S15)))</f>
        <v>2</v>
      </c>
      <c r="T30" s="30" t="n">
        <f aca="false">MIN(T12+T11,INT(T29/Cases!$G$22),MAX(0,INT((Staffing!$F$13/Inputs!$B$23+T25)*2)-(S36-T15)))</f>
        <v>3</v>
      </c>
      <c r="U30" s="30" t="n">
        <f aca="false">MIN(U12+U11,INT(U29/Cases!$G$22),MAX(0,INT((Staffing!$F$13/Inputs!$B$23+U25)*2)-(T36-U15)))</f>
        <v>2</v>
      </c>
      <c r="V30" s="30" t="n">
        <f aca="false">MIN(V12+V11,INT(V29/Cases!$G$22),MAX(0,INT((Staffing!$F$13/Inputs!$B$23+V25)*2)-(U36-V15)))</f>
        <v>3</v>
      </c>
      <c r="W30" s="30" t="n">
        <f aca="false">MIN(W12+W11,INT(W29/Cases!$G$22),MAX(0,INT((Staffing!$F$13/Inputs!$B$23+W25)*2)-(V36-W15)))</f>
        <v>2</v>
      </c>
      <c r="X30" s="30" t="n">
        <f aca="false">MIN(X12+X11,INT(X29/Cases!$G$22),MAX(0,INT((Staffing!$F$13/Inputs!$B$23+X25)*2)-(W36-X15)))</f>
        <v>3</v>
      </c>
      <c r="Y30" s="30" t="n">
        <f aca="false">MIN(Y12+Y11,INT(Y29/Cases!$G$22),MAX(0,INT((Staffing!$F$13/Inputs!$B$23+Y25)*2)-(X36-Y15)))</f>
        <v>2</v>
      </c>
      <c r="Z30" s="30" t="n">
        <f aca="false">MIN(Z12+Z11,INT(Z29/Cases!$G$22),MAX(0,INT((Staffing!$F$13/Inputs!$B$23+Z25)*2)-(Y36-Z15)))</f>
        <v>3</v>
      </c>
      <c r="AA30" s="30" t="n">
        <f aca="false">MIN(AA12+AA11,INT(AA29/Cases!$G$22),MAX(0,INT((Staffing!$F$13/Inputs!$B$23+AA25)*2)-(Z36-AA15)))</f>
        <v>3</v>
      </c>
      <c r="AB30" s="30" t="n">
        <f aca="false">MIN(AB12+AB11,INT(AB29/Cases!$G$22),MAX(0,INT((Staffing!$F$13/Inputs!$B$23+AB25)*2)-(AA36-AB15)))</f>
        <v>4</v>
      </c>
      <c r="AC30" s="30" t="n">
        <f aca="false">MIN(AC12+AC11,INT(AC29/Cases!$G$22),MAX(0,INT((Staffing!$F$13/Inputs!$B$23+AC25)*2)-(AB36-AC15)))</f>
        <v>3</v>
      </c>
      <c r="AD30" s="30" t="n">
        <f aca="false">MIN(AD12+AD11,INT(AD29/Cases!$G$22),MAX(0,INT((Staffing!$F$13/Inputs!$B$23+AD25)*2)-(AC36-AD15)))</f>
        <v>4</v>
      </c>
      <c r="AE30" s="30" t="n">
        <f aca="false">MIN(AE12+AE11,INT(AE29/Cases!$G$22),MAX(0,INT((Staffing!$F$13/Inputs!$B$23+AE25)*2)-(AD36-AE15)))</f>
        <v>3</v>
      </c>
      <c r="AF30" s="30" t="n">
        <f aca="false">MIN(AF12+AF11,INT(AF29/Cases!$G$22),MAX(0,INT((Staffing!$F$13/Inputs!$B$23+AF25)*2)-(AE36-AF15)))</f>
        <v>4</v>
      </c>
      <c r="AG30" s="30" t="n">
        <f aca="false">MIN(AG12+AG11,INT(AG29/Cases!$G$22),MAX(0,INT((Staffing!$F$13/Inputs!$B$23+AG25)*2)-(AF36-AG15)))</f>
        <v>3</v>
      </c>
      <c r="AH30" s="30" t="n">
        <f aca="false">MIN(AH12+AH11,INT(AH29/Cases!$G$22),MAX(0,INT((Staffing!$F$13/Inputs!$B$23+AH25)*2)-(AG36-AH15)))</f>
        <v>3</v>
      </c>
      <c r="AI30" s="30" t="n">
        <f aca="false">MIN(AI12+AI11,INT(AI29/Cases!$G$22),MAX(0,INT((Staffing!$F$13/Inputs!$B$23+AI25)*2)-(AH36-AI15)))</f>
        <v>3</v>
      </c>
      <c r="AJ30" s="30" t="n">
        <f aca="false">MIN(AJ12+AJ11,INT(AJ29/Cases!$G$22),MAX(0,INT((Staffing!$F$13/Inputs!$B$23+AJ25)*2)-(AI36-AJ15)))</f>
        <v>2</v>
      </c>
      <c r="AK30" s="30" t="n">
        <f aca="false">MIN(AK12+AK11,INT(AK29/Cases!$G$22),MAX(0,INT((Staffing!$F$13/Inputs!$B$23+AK25)*2)-(AJ36-AK15)))</f>
        <v>2</v>
      </c>
    </row>
    <row r="31" customFormat="false" ht="15" hidden="false" customHeight="true" outlineLevel="0" collapsed="false">
      <c r="A31" s="25" t="s">
        <v>264</v>
      </c>
      <c r="B31" s="30" t="n">
        <f aca="false">B30*Cases!$G$22</f>
        <v>0</v>
      </c>
      <c r="C31" s="30" t="n">
        <f aca="false">C30*Cases!$G$22</f>
        <v>60</v>
      </c>
      <c r="D31" s="30" t="n">
        <f aca="false">D30*Cases!$G$22</f>
        <v>120</v>
      </c>
      <c r="E31" s="30" t="n">
        <f aca="false">E30*Cases!$G$22</f>
        <v>60</v>
      </c>
      <c r="F31" s="30" t="n">
        <f aca="false">F30*Cases!$G$22</f>
        <v>120</v>
      </c>
      <c r="G31" s="30" t="n">
        <f aca="false">G30*Cases!$G$22</f>
        <v>60</v>
      </c>
      <c r="H31" s="30" t="n">
        <f aca="false">H30*Cases!$G$22</f>
        <v>120</v>
      </c>
      <c r="I31" s="30" t="n">
        <f aca="false">I30*Cases!$G$22</f>
        <v>60</v>
      </c>
      <c r="J31" s="30" t="n">
        <f aca="false">J30*Cases!$G$22</f>
        <v>120</v>
      </c>
      <c r="K31" s="30" t="n">
        <f aca="false">K30*Cases!$G$22</f>
        <v>60</v>
      </c>
      <c r="L31" s="30" t="n">
        <f aca="false">L30*Cases!$G$22</f>
        <v>120</v>
      </c>
      <c r="M31" s="30" t="n">
        <f aca="false">M30*Cases!$G$22</f>
        <v>60</v>
      </c>
      <c r="N31" s="30" t="n">
        <f aca="false">N30*Cases!$G$22</f>
        <v>120</v>
      </c>
      <c r="O31" s="30" t="n">
        <f aca="false">O30*Cases!$G$22</f>
        <v>120</v>
      </c>
      <c r="P31" s="30" t="n">
        <f aca="false">P30*Cases!$G$22</f>
        <v>180</v>
      </c>
      <c r="Q31" s="30" t="n">
        <f aca="false">Q30*Cases!$G$22</f>
        <v>120</v>
      </c>
      <c r="R31" s="30" t="n">
        <f aca="false">R30*Cases!$G$22</f>
        <v>180</v>
      </c>
      <c r="S31" s="30" t="n">
        <f aca="false">S30*Cases!$G$22</f>
        <v>120</v>
      </c>
      <c r="T31" s="30" t="n">
        <f aca="false">T30*Cases!$G$22</f>
        <v>180</v>
      </c>
      <c r="U31" s="30" t="n">
        <f aca="false">U30*Cases!$G$22</f>
        <v>120</v>
      </c>
      <c r="V31" s="30" t="n">
        <f aca="false">V30*Cases!$G$22</f>
        <v>180</v>
      </c>
      <c r="W31" s="30" t="n">
        <f aca="false">W30*Cases!$G$22</f>
        <v>120</v>
      </c>
      <c r="X31" s="30" t="n">
        <f aca="false">X30*Cases!$G$22</f>
        <v>180</v>
      </c>
      <c r="Y31" s="30" t="n">
        <f aca="false">Y30*Cases!$G$22</f>
        <v>120</v>
      </c>
      <c r="Z31" s="30" t="n">
        <f aca="false">Z30*Cases!$G$22</f>
        <v>180</v>
      </c>
      <c r="AA31" s="30" t="n">
        <f aca="false">AA30*Cases!$G$22</f>
        <v>180</v>
      </c>
      <c r="AB31" s="30" t="n">
        <f aca="false">AB30*Cases!$G$22</f>
        <v>240</v>
      </c>
      <c r="AC31" s="30" t="n">
        <f aca="false">AC30*Cases!$G$22</f>
        <v>180</v>
      </c>
      <c r="AD31" s="30" t="n">
        <f aca="false">AD30*Cases!$G$22</f>
        <v>240</v>
      </c>
      <c r="AE31" s="30" t="n">
        <f aca="false">AE30*Cases!$G$22</f>
        <v>180</v>
      </c>
      <c r="AF31" s="30" t="n">
        <f aca="false">AF30*Cases!$G$22</f>
        <v>240</v>
      </c>
      <c r="AG31" s="30" t="n">
        <f aca="false">AG30*Cases!$G$22</f>
        <v>180</v>
      </c>
      <c r="AH31" s="30" t="n">
        <f aca="false">AH30*Cases!$G$22</f>
        <v>180</v>
      </c>
      <c r="AI31" s="30" t="n">
        <f aca="false">AI30*Cases!$G$22</f>
        <v>180</v>
      </c>
      <c r="AJ31" s="30" t="n">
        <f aca="false">AJ30*Cases!$G$22</f>
        <v>120</v>
      </c>
      <c r="AK31" s="30" t="n">
        <f aca="false">AK30*Cases!$G$22</f>
        <v>120</v>
      </c>
    </row>
    <row r="32" customFormat="false" ht="15" hidden="false" customHeight="true" outlineLevel="0" collapsed="false">
      <c r="A32" s="25" t="s">
        <v>265</v>
      </c>
      <c r="B32" s="32" t="n">
        <f aca="false">MIN(B18*Cases!$G$25,MAX(0,B29-B31))</f>
        <v>0</v>
      </c>
      <c r="C32" s="32" t="n">
        <f aca="false">MIN(C18*Cases!$G$25,MAX(0,C29-C31))</f>
        <v>0</v>
      </c>
      <c r="D32" s="32" t="n">
        <f aca="false">MIN(D18*Cases!$G$25,MAX(0,D29-D31))</f>
        <v>0</v>
      </c>
      <c r="E32" s="32" t="n">
        <f aca="false">MIN(E18*Cases!$G$25,MAX(0,E29-E31))</f>
        <v>0</v>
      </c>
      <c r="F32" s="32" t="n">
        <f aca="false">MIN(F18*Cases!$G$25,MAX(0,F29-F31))</f>
        <v>1</v>
      </c>
      <c r="G32" s="32" t="n">
        <f aca="false">MIN(G18*Cases!$G$25,MAX(0,G29-G31))</f>
        <v>3.98</v>
      </c>
      <c r="H32" s="32" t="n">
        <f aca="false">MIN(H18*Cases!$G$25,MAX(0,H29-H31))</f>
        <v>6.9202</v>
      </c>
      <c r="I32" s="32" t="n">
        <f aca="false">MIN(I18*Cases!$G$25,MAX(0,I29-I31))</f>
        <v>9.840998</v>
      </c>
      <c r="J32" s="32" t="n">
        <f aca="false">MIN(J18*Cases!$G$25,MAX(0,J29-J31))</f>
        <v>12.72258802</v>
      </c>
      <c r="K32" s="32" t="n">
        <f aca="false">MIN(K18*Cases!$G$25,MAX(0,K29-K31))</f>
        <v>15.5853621398</v>
      </c>
      <c r="L32" s="32" t="n">
        <f aca="false">MIN(L18*Cases!$G$25,MAX(0,L29-L31))</f>
        <v>18.409508518402</v>
      </c>
      <c r="M32" s="32" t="n">
        <f aca="false">MIN(M18*Cases!$G$25,MAX(0,M29-M31))</f>
        <v>21.215413433218</v>
      </c>
      <c r="N32" s="32" t="n">
        <f aca="false">MIN(N18*Cases!$G$25,MAX(0,N29-N31))</f>
        <v>23.9832592988858</v>
      </c>
      <c r="O32" s="32" t="n">
        <f aca="false">MIN(O18*Cases!$G$25,MAX(0,O29-O31))</f>
        <v>26.7334267058969</v>
      </c>
      <c r="P32" s="32" t="n">
        <f aca="false">MIN(P18*Cases!$G$25,MAX(0,P29-P31))</f>
        <v>29.446092438838</v>
      </c>
      <c r="Q32" s="32" t="n">
        <f aca="false">MIN(Q18*Cases!$G$25,MAX(0,Q29-Q31))</f>
        <v>32.1416315144496</v>
      </c>
      <c r="R32" s="32" t="n">
        <f aca="false">MIN(R18*Cases!$G$25,MAX(0,R29-R31))</f>
        <v>35.8002151993051</v>
      </c>
      <c r="S32" s="32" t="n">
        <f aca="false">MIN(S18*Cases!$G$25,MAX(0,S29-S31))</f>
        <v>40.422213047312</v>
      </c>
      <c r="T32" s="32" t="n">
        <f aca="false">MIN(T18*Cases!$G$25,MAX(0,T29-T31))</f>
        <v>44.9879909168389</v>
      </c>
      <c r="U32" s="32" t="n">
        <f aca="false">MIN(U18*Cases!$G$25,MAX(0,U29-U31))</f>
        <v>49.5181110076705</v>
      </c>
      <c r="V32" s="32" t="n">
        <f aca="false">MIN(V18*Cases!$G$25,MAX(0,V29-V31))</f>
        <v>53.9929298975938</v>
      </c>
      <c r="W32" s="32" t="n">
        <f aca="false">MIN(W18*Cases!$G$25,MAX(0,W29-W31))</f>
        <v>58.4330005986179</v>
      </c>
      <c r="X32" s="32" t="n">
        <f aca="false">MIN(X18*Cases!$G$25,MAX(0,X29-X31))</f>
        <v>62.8186705926317</v>
      </c>
      <c r="Y32" s="32" t="n">
        <f aca="false">MIN(Y18*Cases!$G$25,MAX(0,Y29-Y31))</f>
        <v>67.1704838867054</v>
      </c>
      <c r="Z32" s="32" t="n">
        <f aca="false">MIN(Z18*Cases!$G$25,MAX(0,Z29-Z31))</f>
        <v>71.4687790478383</v>
      </c>
      <c r="AA32" s="32" t="n">
        <f aca="false">MIN(AA18*Cases!$G$25,MAX(0,AA29-AA31))</f>
        <v>75.73409125736</v>
      </c>
      <c r="AB32" s="32" t="n">
        <f aca="false">MIN(AB18*Cases!$G$25,MAX(0,AB29-AB31))</f>
        <v>79.9467503447864</v>
      </c>
      <c r="AC32" s="32" t="n">
        <f aca="false">MIN(AC18*Cases!$G$25,MAX(0,AC29-AC31))</f>
        <v>84.1272828413385</v>
      </c>
      <c r="AD32" s="32" t="n">
        <f aca="false">MIN(AD18*Cases!$G$25,MAX(0,AD29-AD31))</f>
        <v>65.5887604489458</v>
      </c>
      <c r="AE32" s="32" t="n">
        <f aca="false">MIN(AE18*Cases!$G$25,MAX(0,AE29-AE31))</f>
        <v>95.3334499127959</v>
      </c>
      <c r="AF32" s="32" t="n">
        <f aca="false">MIN(AF18*Cases!$G$25,MAX(0,AF29-AF31))</f>
        <v>17.8565441160118</v>
      </c>
      <c r="AG32" s="32" t="n">
        <f aca="false">MIN(AG18*Cases!$G$25,MAX(0,AG29-AG31))</f>
        <v>50.3779786748517</v>
      </c>
      <c r="AH32" s="32" t="n">
        <f aca="false">MIN(AH18*Cases!$G$25,MAX(0,AH29-AH31))</f>
        <v>31.0741988881031</v>
      </c>
      <c r="AI32" s="32" t="n">
        <f aca="false">MIN(AI18*Cases!$G$25,MAX(0,AI29-AI31))</f>
        <v>4.0634568992221</v>
      </c>
      <c r="AJ32" s="32" t="n">
        <f aca="false">MIN(AJ18*Cases!$G$25,MAX(0,AJ29-AJ31))</f>
        <v>45.2228223302299</v>
      </c>
      <c r="AK32" s="32" t="n">
        <f aca="false">MIN(AK18*Cases!$G$25,MAX(0,AK29-AK31))</f>
        <v>26.5705941069276</v>
      </c>
    </row>
    <row r="33" customFormat="false" ht="15" hidden="false" customHeight="true" outlineLevel="0" collapsed="false">
      <c r="A33" s="25" t="s">
        <v>266</v>
      </c>
      <c r="B33" s="32" t="n">
        <f aca="false">SUM(B28,B31:B32)</f>
        <v>0</v>
      </c>
      <c r="C33" s="32" t="n">
        <f aca="false">SUM(C28,C31:C32)</f>
        <v>60</v>
      </c>
      <c r="D33" s="32" t="n">
        <f aca="false">SUM(D28,D31:D32)</f>
        <v>120</v>
      </c>
      <c r="E33" s="32" t="n">
        <f aca="false">SUM(E28,E31:E32)</f>
        <v>60</v>
      </c>
      <c r="F33" s="32" t="n">
        <f aca="false">SUM(F28,F31:F32)</f>
        <v>128.9</v>
      </c>
      <c r="G33" s="32" t="n">
        <f aca="false">SUM(G28,G31:G32)</f>
        <v>87.601</v>
      </c>
      <c r="H33" s="32" t="n">
        <f aca="false">SUM(H28,H31:H32)</f>
        <v>158.20499</v>
      </c>
      <c r="I33" s="32" t="n">
        <f aca="false">SUM(I28,I31:I32)</f>
        <v>116.6129401</v>
      </c>
      <c r="J33" s="32" t="n">
        <f aca="false">SUM(J28,J31:J32)</f>
        <v>186.926810699</v>
      </c>
      <c r="K33" s="32" t="n">
        <f aca="false">SUM(K28,K31:K32)</f>
        <v>145.04754259201</v>
      </c>
      <c r="L33" s="32" t="n">
        <f aca="false">SUM(L28,L31:L32)</f>
        <v>215.07706716609</v>
      </c>
      <c r="M33" s="32" t="n">
        <f aca="false">SUM(M28,M31:M32)</f>
        <v>172.916296494429</v>
      </c>
      <c r="N33" s="32" t="n">
        <f aca="false">SUM(N28,N31:N32)</f>
        <v>242.667133529485</v>
      </c>
      <c r="O33" s="32" t="n">
        <f aca="false">SUM(O28,O31:O32)</f>
        <v>260.23046219419</v>
      </c>
      <c r="P33" s="32" t="n">
        <f aca="false">SUM(P28,P31:P32)</f>
        <v>329.708157572248</v>
      </c>
      <c r="Q33" s="32" t="n">
        <f aca="false">SUM(Q28,Q31:Q32)</f>
        <v>287.001075996525</v>
      </c>
      <c r="R33" s="32" t="n">
        <f aca="false">SUM(R28,R31:R32)</f>
        <v>365.11106523656</v>
      </c>
      <c r="S33" s="32" t="n">
        <f aca="false">SUM(S28,S31:S32)</f>
        <v>331.939954584195</v>
      </c>
      <c r="T33" s="32" t="n">
        <f aca="false">SUM(T28,T31:T32)</f>
        <v>410.590555038353</v>
      </c>
      <c r="U33" s="32" t="n">
        <f aca="false">SUM(U28,U31:U32)</f>
        <v>376.964649487969</v>
      </c>
      <c r="V33" s="32" t="n">
        <f aca="false">SUM(V28,V31:V32)</f>
        <v>455.165002993089</v>
      </c>
      <c r="W33" s="32" t="n">
        <f aca="false">SUM(W28,W31:W32)</f>
        <v>421.093352963159</v>
      </c>
      <c r="X33" s="32" t="n">
        <f aca="false">SUM(X28,X31:X32)</f>
        <v>498.852419433527</v>
      </c>
      <c r="Y33" s="32" t="n">
        <f aca="false">SUM(Y28,Y31:Y32)</f>
        <v>464.343895239192</v>
      </c>
      <c r="Z33" s="32" t="n">
        <f aca="false">SUM(Z28,Z31:Z32)</f>
        <v>541.6704562868</v>
      </c>
      <c r="AA33" s="32" t="n">
        <f aca="false">SUM(AA28,AA31:AA32)</f>
        <v>566.733751723932</v>
      </c>
      <c r="AB33" s="32" t="n">
        <f aca="false">SUM(AB28,AB31:AB32)</f>
        <v>643.636414206693</v>
      </c>
      <c r="AC33" s="32" t="n">
        <f aca="false">SUM(AC28,AC31:AC32)</f>
        <v>608.280050064626</v>
      </c>
      <c r="AD33" s="32" t="n">
        <f aca="false">SUM(AD28,AD31:AD32)</f>
        <v>670</v>
      </c>
      <c r="AE33" s="32" t="n">
        <f aca="false">SUM(AE28,AE31:AE32)</f>
        <v>667.70057706834</v>
      </c>
      <c r="AF33" s="32" t="n">
        <f aca="false">SUM(AF28,AF31:AF32)</f>
        <v>670</v>
      </c>
      <c r="AG33" s="32" t="n">
        <f aca="false">SUM(AG28,AG31:AG32)</f>
        <v>670</v>
      </c>
      <c r="AH33" s="32" t="n">
        <f aca="false">SUM(AH28,AH31:AH32)</f>
        <v>670</v>
      </c>
      <c r="AI33" s="32" t="n">
        <f aca="false">SUM(AI28,AI31:AI32)</f>
        <v>670</v>
      </c>
      <c r="AJ33" s="32" t="n">
        <f aca="false">SUM(AJ28,AJ31:AJ32)</f>
        <v>670</v>
      </c>
      <c r="AK33" s="32" t="n">
        <f aca="false">SUM(AK28,AK31:AK32)</f>
        <v>670</v>
      </c>
    </row>
    <row r="34" customFormat="false" ht="15" hidden="false" customHeight="true" outlineLevel="0" collapsed="false">
      <c r="A34" s="25" t="s">
        <v>267</v>
      </c>
      <c r="B34" s="29" t="n">
        <f aca="false">IFERROR(B33/B27,0)</f>
        <v>0</v>
      </c>
      <c r="C34" s="29" t="n">
        <f aca="false">IFERROR(C33/C27,0)</f>
        <v>0.222222222222222</v>
      </c>
      <c r="D34" s="29" t="n">
        <f aca="false">IFERROR(D33/D27,0)</f>
        <v>0.444444444444444</v>
      </c>
      <c r="E34" s="29" t="n">
        <f aca="false">IFERROR(E33/E27,0)</f>
        <v>0.222222222222222</v>
      </c>
      <c r="F34" s="29" t="n">
        <f aca="false">IFERROR(F33/F27,0)</f>
        <v>0.477407407407407</v>
      </c>
      <c r="G34" s="29" t="n">
        <f aca="false">IFERROR(G33/G27,0)</f>
        <v>0.324448148148148</v>
      </c>
      <c r="H34" s="29" t="n">
        <f aca="false">IFERROR(H33/H27,0)</f>
        <v>0.585944407407408</v>
      </c>
      <c r="I34" s="29" t="n">
        <f aca="false">IFERROR(I33/I27,0)</f>
        <v>0.431899778148148</v>
      </c>
      <c r="J34" s="29" t="n">
        <f aca="false">IFERROR(J33/J27,0)</f>
        <v>0.692321521107407</v>
      </c>
      <c r="K34" s="29" t="n">
        <f aca="false">IFERROR(K33/K27,0)</f>
        <v>0.537213120711148</v>
      </c>
      <c r="L34" s="29" t="n">
        <f aca="false">IFERROR(L33/L27,0)</f>
        <v>0.796581730244777</v>
      </c>
      <c r="M34" s="29" t="n">
        <f aca="false">IFERROR(M33/M27,0)</f>
        <v>0.640430727757144</v>
      </c>
      <c r="N34" s="29" t="n">
        <f aca="false">IFERROR(N33/N27,0)</f>
        <v>0.898767161220314</v>
      </c>
      <c r="O34" s="29" t="n">
        <f aca="false">IFERROR(O33/O27,0)</f>
        <v>0.963816526645148</v>
      </c>
      <c r="P34" s="29" t="n">
        <f aca="false">IFERROR(P33/P27,0)</f>
        <v>0.891103128573643</v>
      </c>
      <c r="Q34" s="29" t="n">
        <f aca="false">IFERROR(Q33/Q27,0)</f>
        <v>0.775678583774393</v>
      </c>
      <c r="R34" s="29" t="n">
        <f aca="false">IFERROR(R33/R27,0)</f>
        <v>0.776832053694809</v>
      </c>
      <c r="S34" s="29" t="n">
        <f aca="false">IFERROR(S33/S27,0)</f>
        <v>0.706255222519563</v>
      </c>
      <c r="T34" s="29" t="n">
        <f aca="false">IFERROR(T33/T27,0)</f>
        <v>0.873596925613516</v>
      </c>
      <c r="U34" s="29" t="n">
        <f aca="false">IFERROR(U33/U27,0)</f>
        <v>0.802052445719083</v>
      </c>
      <c r="V34" s="29" t="n">
        <f aca="false">IFERROR(V33/V27,0)</f>
        <v>0.798535092970332</v>
      </c>
      <c r="W34" s="29" t="n">
        <f aca="false">IFERROR(W33/W27,0)</f>
        <v>0.738760268356419</v>
      </c>
      <c r="X34" s="29" t="n">
        <f aca="false">IFERROR(X33/X27,0)</f>
        <v>0.875179683216714</v>
      </c>
      <c r="Y34" s="29" t="n">
        <f aca="false">IFERROR(Y33/Y27,0)</f>
        <v>0.814638412700336</v>
      </c>
      <c r="Z34" s="29" t="n">
        <f aca="false">IFERROR(Z33/Z27,0)</f>
        <v>0.808463367592239</v>
      </c>
      <c r="AA34" s="29" t="n">
        <f aca="false">IFERROR(AA33/AA27,0)</f>
        <v>0.845871271229749</v>
      </c>
      <c r="AB34" s="29" t="n">
        <f aca="false">IFERROR(AB33/AB27,0)</f>
        <v>0.960651364487601</v>
      </c>
      <c r="AC34" s="29" t="n">
        <f aca="false">IFERROR(AC33/AC27,0)</f>
        <v>0.907880671738247</v>
      </c>
      <c r="AD34" s="29" t="n">
        <f aca="false">IFERROR(AD33/AD27,0)</f>
        <v>1</v>
      </c>
      <c r="AE34" s="29" t="n">
        <f aca="false">IFERROR(AE33/AE27,0)</f>
        <v>0.996568025475134</v>
      </c>
      <c r="AF34" s="29" t="n">
        <f aca="false">IFERROR(AF33/AF27,0)</f>
        <v>1</v>
      </c>
      <c r="AG34" s="29" t="n">
        <f aca="false">IFERROR(AG33/AG27,0)</f>
        <v>1</v>
      </c>
      <c r="AH34" s="29" t="n">
        <f aca="false">IFERROR(AH33/AH27,0)</f>
        <v>1</v>
      </c>
      <c r="AI34" s="29" t="n">
        <f aca="false">IFERROR(AI33/AI27,0)</f>
        <v>1</v>
      </c>
      <c r="AJ34" s="29" t="n">
        <f aca="false">IFERROR(AJ33/AJ27,0)</f>
        <v>1</v>
      </c>
      <c r="AK34" s="29" t="n">
        <f aca="false">IFERROR(AK33/AK27,0)</f>
        <v>1</v>
      </c>
    </row>
    <row r="35" customFormat="false" ht="15" hidden="false" customHeight="true" outlineLevel="0" collapsed="false">
      <c r="A35" s="25" t="s">
        <v>268</v>
      </c>
      <c r="B35" s="30" t="n">
        <f aca="false">B12+B11-B30</f>
        <v>0</v>
      </c>
      <c r="C35" s="30" t="n">
        <f aca="false">C12+C11-C30</f>
        <v>0</v>
      </c>
      <c r="D35" s="30" t="n">
        <f aca="false">D12+D11-D30</f>
        <v>0</v>
      </c>
      <c r="E35" s="30" t="n">
        <f aca="false">E12+E11-E30</f>
        <v>0</v>
      </c>
      <c r="F35" s="30" t="n">
        <f aca="false">F12+F11-F30</f>
        <v>0</v>
      </c>
      <c r="G35" s="30" t="n">
        <f aca="false">G12+G11-G30</f>
        <v>0</v>
      </c>
      <c r="H35" s="30" t="n">
        <f aca="false">H12+H11-H30</f>
        <v>0</v>
      </c>
      <c r="I35" s="30" t="n">
        <f aca="false">I12+I11-I30</f>
        <v>0</v>
      </c>
      <c r="J35" s="30" t="n">
        <f aca="false">J12+J11-J30</f>
        <v>0</v>
      </c>
      <c r="K35" s="30" t="n">
        <f aca="false">K12+K11-K30</f>
        <v>0</v>
      </c>
      <c r="L35" s="30" t="n">
        <f aca="false">L12+L11-L30</f>
        <v>0</v>
      </c>
      <c r="M35" s="30" t="n">
        <f aca="false">M12+M11-M30</f>
        <v>0</v>
      </c>
      <c r="N35" s="30" t="n">
        <f aca="false">N12+N11-N30</f>
        <v>0</v>
      </c>
      <c r="O35" s="30" t="n">
        <f aca="false">O12+O11-O30</f>
        <v>0</v>
      </c>
      <c r="P35" s="30" t="n">
        <f aca="false">P12+P11-P30</f>
        <v>0</v>
      </c>
      <c r="Q35" s="30" t="n">
        <f aca="false">Q12+Q11-Q30</f>
        <v>0</v>
      </c>
      <c r="R35" s="30" t="n">
        <f aca="false">R12+R11-R30</f>
        <v>0</v>
      </c>
      <c r="S35" s="30" t="n">
        <f aca="false">S12+S11-S30</f>
        <v>0</v>
      </c>
      <c r="T35" s="30" t="n">
        <f aca="false">T12+T11-T30</f>
        <v>0</v>
      </c>
      <c r="U35" s="30" t="n">
        <f aca="false">U12+U11-U30</f>
        <v>0</v>
      </c>
      <c r="V35" s="30" t="n">
        <f aca="false">V12+V11-V30</f>
        <v>0</v>
      </c>
      <c r="W35" s="30" t="n">
        <f aca="false">W12+W11-W30</f>
        <v>0</v>
      </c>
      <c r="X35" s="30" t="n">
        <f aca="false">X12+X11-X30</f>
        <v>0</v>
      </c>
      <c r="Y35" s="30" t="n">
        <f aca="false">Y12+Y11-Y30</f>
        <v>0</v>
      </c>
      <c r="Z35" s="30" t="n">
        <f aca="false">Z12+Z11-Z30</f>
        <v>0</v>
      </c>
      <c r="AA35" s="30" t="n">
        <f aca="false">AA12+AA11-AA30</f>
        <v>0</v>
      </c>
      <c r="AB35" s="30" t="n">
        <f aca="false">AB12+AB11-AB30</f>
        <v>0</v>
      </c>
      <c r="AC35" s="30" t="n">
        <f aca="false">AC12+AC11-AC30</f>
        <v>0</v>
      </c>
      <c r="AD35" s="30" t="n">
        <f aca="false">AD12+AD11-AD30</f>
        <v>0</v>
      </c>
      <c r="AE35" s="30" t="n">
        <f aca="false">AE12+AE11-AE30</f>
        <v>0</v>
      </c>
      <c r="AF35" s="30" t="n">
        <f aca="false">AF12+AF11-AF30</f>
        <v>0</v>
      </c>
      <c r="AG35" s="30" t="n">
        <f aca="false">AG12+AG11-AG30</f>
        <v>0</v>
      </c>
      <c r="AH35" s="30" t="n">
        <f aca="false">AH12+AH11-AH30</f>
        <v>1</v>
      </c>
      <c r="AI35" s="30" t="n">
        <f aca="false">AI12+AI11-AI30</f>
        <v>1</v>
      </c>
      <c r="AJ35" s="30" t="n">
        <f aca="false">AJ12+AJ11-AJ30</f>
        <v>3</v>
      </c>
      <c r="AK35" s="30" t="n">
        <f aca="false">AK12+AK11-AK30</f>
        <v>4</v>
      </c>
    </row>
    <row r="36" customFormat="false" ht="15" hidden="false" customHeight="true" outlineLevel="0" collapsed="false">
      <c r="A36" s="25" t="s">
        <v>269</v>
      </c>
      <c r="B36" s="30" t="n">
        <f aca="false">0+B30-B15</f>
        <v>0</v>
      </c>
      <c r="C36" s="30" t="n">
        <f aca="false">B36+C30-C15</f>
        <v>1</v>
      </c>
      <c r="D36" s="30" t="n">
        <f aca="false">C36+D30-D15</f>
        <v>3</v>
      </c>
      <c r="E36" s="30" t="n">
        <f aca="false">D36+E30-E15</f>
        <v>4</v>
      </c>
      <c r="F36" s="30" t="n">
        <f aca="false">E36+F30-F15</f>
        <v>5</v>
      </c>
      <c r="G36" s="30" t="n">
        <f aca="false">F36+G30-G15</f>
        <v>4</v>
      </c>
      <c r="H36" s="30" t="n">
        <f aca="false">G36+H30-H15</f>
        <v>5</v>
      </c>
      <c r="I36" s="30" t="n">
        <f aca="false">H36+I30-I15</f>
        <v>4</v>
      </c>
      <c r="J36" s="30" t="n">
        <f aca="false">I36+J30-J15</f>
        <v>5</v>
      </c>
      <c r="K36" s="30" t="n">
        <f aca="false">J36+K30-K15</f>
        <v>4</v>
      </c>
      <c r="L36" s="30" t="n">
        <f aca="false">K36+L30-L15</f>
        <v>5</v>
      </c>
      <c r="M36" s="30" t="n">
        <f aca="false">L36+M30-M15</f>
        <v>4</v>
      </c>
      <c r="N36" s="30" t="n">
        <f aca="false">M36+N30-N15</f>
        <v>5</v>
      </c>
      <c r="O36" s="30" t="n">
        <f aca="false">N36+O30-O15</f>
        <v>5</v>
      </c>
      <c r="P36" s="30" t="n">
        <f aca="false">O36+P30-P15</f>
        <v>7</v>
      </c>
      <c r="Q36" s="30" t="n">
        <f aca="false">P36+Q30-Q15</f>
        <v>7</v>
      </c>
      <c r="R36" s="30" t="n">
        <f aca="false">Q36+R30-R15</f>
        <v>8</v>
      </c>
      <c r="S36" s="30" t="n">
        <f aca="false">R36+S30-S15</f>
        <v>7</v>
      </c>
      <c r="T36" s="30" t="n">
        <f aca="false">S36+T30-T15</f>
        <v>8</v>
      </c>
      <c r="U36" s="30" t="n">
        <f aca="false">T36+U30-U15</f>
        <v>7</v>
      </c>
      <c r="V36" s="30" t="n">
        <f aca="false">U36+V30-V15</f>
        <v>8</v>
      </c>
      <c r="W36" s="30" t="n">
        <f aca="false">V36+W30-W15</f>
        <v>7</v>
      </c>
      <c r="X36" s="30" t="n">
        <f aca="false">W36+X30-X15</f>
        <v>8</v>
      </c>
      <c r="Y36" s="30" t="n">
        <f aca="false">X36+Y30-Y15</f>
        <v>7</v>
      </c>
      <c r="Z36" s="30" t="n">
        <f aca="false">Y36+Z30-Z15</f>
        <v>8</v>
      </c>
      <c r="AA36" s="30" t="n">
        <f aca="false">Z36+AA30-AA15</f>
        <v>8</v>
      </c>
      <c r="AB36" s="30" t="n">
        <f aca="false">AA36+AB30-AB15</f>
        <v>10</v>
      </c>
      <c r="AC36" s="30" t="n">
        <f aca="false">AB36+AC30-AC15</f>
        <v>10</v>
      </c>
      <c r="AD36" s="30" t="n">
        <f aca="false">AC36+AD30-AD15</f>
        <v>11</v>
      </c>
      <c r="AE36" s="30" t="n">
        <f aca="false">AD36+AE30-AE15</f>
        <v>10</v>
      </c>
      <c r="AF36" s="30" t="n">
        <f aca="false">AE36+AF30-AF15</f>
        <v>11</v>
      </c>
      <c r="AG36" s="30" t="n">
        <f aca="false">AF36+AG30-AG15</f>
        <v>10</v>
      </c>
      <c r="AH36" s="30" t="n">
        <f aca="false">AG36+AH30-AH15</f>
        <v>10</v>
      </c>
      <c r="AI36" s="30" t="n">
        <f aca="false">AH36+AI30-AI15</f>
        <v>9</v>
      </c>
      <c r="AJ36" s="30" t="n">
        <f aca="false">AI36+AJ30-AJ15</f>
        <v>8</v>
      </c>
      <c r="AK36" s="30" t="n">
        <f aca="false">AJ36+AK30-AK15</f>
        <v>7</v>
      </c>
    </row>
    <row r="37" customFormat="false" ht="15" hidden="false" customHeight="true" outlineLevel="0" collapsed="false">
      <c r="A37" s="25" t="s">
        <v>270</v>
      </c>
      <c r="B37" s="30" t="n">
        <f aca="false">Offers!$B$10*Cases!$G$17</f>
        <v>202.5</v>
      </c>
      <c r="C37" s="30" t="n">
        <f aca="false">Offers!$B$10*Cases!$G$17</f>
        <v>202.5</v>
      </c>
      <c r="D37" s="30" t="n">
        <f aca="false">Offers!$B$10*Cases!$G$17</f>
        <v>202.5</v>
      </c>
      <c r="E37" s="30" t="n">
        <f aca="false">Offers!$B$10*Cases!$G$17</f>
        <v>202.5</v>
      </c>
      <c r="F37" s="30" t="n">
        <f aca="false">Offers!$B$10*Cases!$G$17</f>
        <v>202.5</v>
      </c>
      <c r="G37" s="30" t="n">
        <f aca="false">Offers!$B$10*Cases!$G$17</f>
        <v>202.5</v>
      </c>
      <c r="H37" s="30" t="n">
        <f aca="false">Offers!$B$10*Cases!$G$17</f>
        <v>202.5</v>
      </c>
      <c r="I37" s="30" t="n">
        <f aca="false">Offers!$B$10*Cases!$G$17</f>
        <v>202.5</v>
      </c>
      <c r="J37" s="30" t="n">
        <f aca="false">Offers!$B$10*Cases!$G$17</f>
        <v>202.5</v>
      </c>
      <c r="K37" s="30" t="n">
        <f aca="false">Offers!$B$10*Cases!$G$17</f>
        <v>202.5</v>
      </c>
      <c r="L37" s="30" t="n">
        <f aca="false">Offers!$B$10*Cases!$G$17</f>
        <v>202.5</v>
      </c>
      <c r="M37" s="30" t="n">
        <f aca="false">Offers!$B$10*Cases!$G$17</f>
        <v>202.5</v>
      </c>
      <c r="N37" s="30" t="n">
        <f aca="false">Offers!$B$10*Cases!$G$17</f>
        <v>202.5</v>
      </c>
      <c r="O37" s="30" t="n">
        <f aca="false">Offers!$B$10*Cases!$G$17</f>
        <v>202.5</v>
      </c>
      <c r="P37" s="30" t="n">
        <f aca="false">Offers!$B$10*Cases!$G$17</f>
        <v>202.5</v>
      </c>
      <c r="Q37" s="30" t="n">
        <f aca="false">Offers!$B$10*Cases!$G$17</f>
        <v>202.5</v>
      </c>
      <c r="R37" s="30" t="n">
        <f aca="false">Offers!$B$10*Cases!$G$17</f>
        <v>202.5</v>
      </c>
      <c r="S37" s="30" t="n">
        <f aca="false">Offers!$B$10*Cases!$G$17</f>
        <v>202.5</v>
      </c>
      <c r="T37" s="30" t="n">
        <f aca="false">Offers!$B$10*Cases!$G$17</f>
        <v>202.5</v>
      </c>
      <c r="U37" s="30" t="n">
        <f aca="false">Offers!$B$10*Cases!$G$17</f>
        <v>202.5</v>
      </c>
      <c r="V37" s="30" t="n">
        <f aca="false">Offers!$B$10*Cases!$G$17</f>
        <v>202.5</v>
      </c>
      <c r="W37" s="30" t="n">
        <f aca="false">Offers!$B$10*Cases!$G$17</f>
        <v>202.5</v>
      </c>
      <c r="X37" s="30" t="n">
        <f aca="false">Offers!$B$10*Cases!$G$17</f>
        <v>202.5</v>
      </c>
      <c r="Y37" s="30" t="n">
        <f aca="false">Offers!$B$10*Cases!$G$17</f>
        <v>202.5</v>
      </c>
      <c r="Z37" s="30" t="n">
        <f aca="false">Offers!$B$10*Cases!$G$17</f>
        <v>202.5</v>
      </c>
      <c r="AA37" s="30" t="n">
        <f aca="false">Offers!$B$10*Cases!$G$17</f>
        <v>202.5</v>
      </c>
      <c r="AB37" s="30" t="n">
        <f aca="false">Offers!$B$10*Cases!$G$17</f>
        <v>202.5</v>
      </c>
      <c r="AC37" s="30" t="n">
        <f aca="false">Offers!$B$10*Cases!$G$17</f>
        <v>202.5</v>
      </c>
      <c r="AD37" s="30" t="n">
        <f aca="false">Offers!$B$10*Cases!$G$17</f>
        <v>202.5</v>
      </c>
      <c r="AE37" s="30" t="n">
        <f aca="false">Offers!$B$10*Cases!$G$17</f>
        <v>202.5</v>
      </c>
      <c r="AF37" s="30" t="n">
        <f aca="false">Offers!$B$10*Cases!$G$17</f>
        <v>202.5</v>
      </c>
      <c r="AG37" s="30" t="n">
        <f aca="false">Offers!$B$10*Cases!$G$17</f>
        <v>202.5</v>
      </c>
      <c r="AH37" s="30" t="n">
        <f aca="false">Offers!$B$10*Cases!$G$17</f>
        <v>202.5</v>
      </c>
      <c r="AI37" s="30" t="n">
        <f aca="false">Offers!$B$10*Cases!$G$17</f>
        <v>202.5</v>
      </c>
      <c r="AJ37" s="30" t="n">
        <f aca="false">Offers!$B$10*Cases!$G$17</f>
        <v>202.5</v>
      </c>
      <c r="AK37" s="30" t="n">
        <f aca="false">Offers!$B$10*Cases!$G$17</f>
        <v>202.5</v>
      </c>
    </row>
    <row r="38" customFormat="false" ht="15" hidden="false" customHeight="true" outlineLevel="0" collapsed="false">
      <c r="A38" s="25" t="s">
        <v>271</v>
      </c>
      <c r="B38" s="30" t="n">
        <f aca="false">Cases!$G$23*B37</f>
        <v>12150</v>
      </c>
      <c r="C38" s="30" t="n">
        <f aca="false">Cases!$G$23*C37</f>
        <v>12150</v>
      </c>
      <c r="D38" s="30" t="n">
        <f aca="false">Cases!$G$23*D37</f>
        <v>12150</v>
      </c>
      <c r="E38" s="30" t="n">
        <f aca="false">Cases!$G$23*E37</f>
        <v>12150</v>
      </c>
      <c r="F38" s="30" t="n">
        <f aca="false">Cases!$G$23*F37</f>
        <v>12150</v>
      </c>
      <c r="G38" s="30" t="n">
        <f aca="false">Cases!$G$23*G37</f>
        <v>12150</v>
      </c>
      <c r="H38" s="30" t="n">
        <f aca="false">Cases!$G$23*H37</f>
        <v>12150</v>
      </c>
      <c r="I38" s="30" t="n">
        <f aca="false">Cases!$G$23*I37</f>
        <v>12150</v>
      </c>
      <c r="J38" s="30" t="n">
        <f aca="false">Cases!$G$23*J37</f>
        <v>12150</v>
      </c>
      <c r="K38" s="30" t="n">
        <f aca="false">Cases!$G$23*K37</f>
        <v>12150</v>
      </c>
      <c r="L38" s="30" t="n">
        <f aca="false">Cases!$G$23*L37</f>
        <v>12150</v>
      </c>
      <c r="M38" s="30" t="n">
        <f aca="false">Cases!$G$23*M37</f>
        <v>12150</v>
      </c>
      <c r="N38" s="30" t="n">
        <f aca="false">Cases!$G$23*N37</f>
        <v>12150</v>
      </c>
      <c r="O38" s="30" t="n">
        <f aca="false">Cases!$G$23*O37</f>
        <v>12150</v>
      </c>
      <c r="P38" s="30" t="n">
        <f aca="false">Cases!$G$23*P37</f>
        <v>12150</v>
      </c>
      <c r="Q38" s="30" t="n">
        <f aca="false">Cases!$G$23*Q37</f>
        <v>12150</v>
      </c>
      <c r="R38" s="30" t="n">
        <f aca="false">Cases!$G$23*R37</f>
        <v>12150</v>
      </c>
      <c r="S38" s="30" t="n">
        <f aca="false">Cases!$G$23*S37</f>
        <v>12150</v>
      </c>
      <c r="T38" s="30" t="n">
        <f aca="false">Cases!$G$23*T37</f>
        <v>12150</v>
      </c>
      <c r="U38" s="30" t="n">
        <f aca="false">Cases!$G$23*U37</f>
        <v>12150</v>
      </c>
      <c r="V38" s="30" t="n">
        <f aca="false">Cases!$G$23*V37</f>
        <v>12150</v>
      </c>
      <c r="W38" s="30" t="n">
        <f aca="false">Cases!$G$23*W37</f>
        <v>12150</v>
      </c>
      <c r="X38" s="30" t="n">
        <f aca="false">Cases!$G$23*X37</f>
        <v>12150</v>
      </c>
      <c r="Y38" s="30" t="n">
        <f aca="false">Cases!$G$23*Y37</f>
        <v>12150</v>
      </c>
      <c r="Z38" s="30" t="n">
        <f aca="false">Cases!$G$23*Z37</f>
        <v>12150</v>
      </c>
      <c r="AA38" s="30" t="n">
        <f aca="false">Cases!$G$23*AA37</f>
        <v>12150</v>
      </c>
      <c r="AB38" s="30" t="n">
        <f aca="false">Cases!$G$23*AB37</f>
        <v>12150</v>
      </c>
      <c r="AC38" s="30" t="n">
        <f aca="false">Cases!$G$23*AC37</f>
        <v>12150</v>
      </c>
      <c r="AD38" s="30" t="n">
        <f aca="false">Cases!$G$23*AD37</f>
        <v>12150</v>
      </c>
      <c r="AE38" s="30" t="n">
        <f aca="false">Cases!$G$23*AE37</f>
        <v>12150</v>
      </c>
      <c r="AF38" s="30" t="n">
        <f aca="false">Cases!$G$23*AF37</f>
        <v>12150</v>
      </c>
      <c r="AG38" s="30" t="n">
        <f aca="false">Cases!$G$23*AG37</f>
        <v>12150</v>
      </c>
      <c r="AH38" s="30" t="n">
        <f aca="false">Cases!$G$23*AH37</f>
        <v>12150</v>
      </c>
      <c r="AI38" s="30" t="n">
        <f aca="false">Cases!$G$23*AI37</f>
        <v>12150</v>
      </c>
      <c r="AJ38" s="30" t="n">
        <f aca="false">Cases!$G$23*AJ37</f>
        <v>12150</v>
      </c>
      <c r="AK38" s="30" t="n">
        <f aca="false">Cases!$G$23*AK37</f>
        <v>12150</v>
      </c>
    </row>
    <row r="39" customFormat="false" ht="15" hidden="false" customHeight="true" outlineLevel="0" collapsed="false">
      <c r="A39" s="25" t="s">
        <v>272</v>
      </c>
      <c r="B39" s="30" t="n">
        <f aca="false">B18*B21</f>
        <v>0</v>
      </c>
      <c r="C39" s="30" t="n">
        <f aca="false">C18*C21</f>
        <v>0</v>
      </c>
      <c r="D39" s="30" t="n">
        <f aca="false">D18*D21</f>
        <v>0</v>
      </c>
      <c r="E39" s="30" t="n">
        <f aca="false">E18*E21</f>
        <v>0</v>
      </c>
      <c r="F39" s="30" t="n">
        <f aca="false">F18*F21</f>
        <v>674.865</v>
      </c>
      <c r="G39" s="30" t="n">
        <f aca="false">G18*G21</f>
        <v>2685.9627</v>
      </c>
      <c r="H39" s="30" t="n">
        <f aca="false">H18*H21</f>
        <v>4670.200773</v>
      </c>
      <c r="I39" s="30" t="n">
        <f aca="false">I18*I21</f>
        <v>6641.34511527</v>
      </c>
      <c r="J39" s="30" t="n">
        <f aca="false">J18*J21</f>
        <v>8586.0293641173</v>
      </c>
      <c r="K39" s="30" t="n">
        <f aca="false">K18*K21</f>
        <v>10518.0154204761</v>
      </c>
      <c r="L39" s="30" t="n">
        <f aca="false">L18*L21</f>
        <v>12423.9329662714</v>
      </c>
      <c r="M39" s="30" t="n">
        <f aca="false">M18*M21</f>
        <v>14317.5399866086</v>
      </c>
      <c r="N39" s="30" t="n">
        <f aca="false">N18*N21</f>
        <v>16185.4622867426</v>
      </c>
      <c r="O39" s="30" t="n">
        <f aca="false">O18*O21</f>
        <v>18041.4540138751</v>
      </c>
      <c r="P39" s="30" t="n">
        <f aca="false">P18*P21</f>
        <v>19872.1371737364</v>
      </c>
      <c r="Q39" s="30" t="n">
        <f aca="false">Q18*Q21</f>
        <v>21691.262151999</v>
      </c>
      <c r="R39" s="30" t="n">
        <f aca="false">R18*R21</f>
        <v>24160.312230479</v>
      </c>
      <c r="S39" s="30" t="n">
        <f aca="false">S18*S21</f>
        <v>27279.5368081742</v>
      </c>
      <c r="T39" s="30" t="n">
        <f aca="false">T18*T21</f>
        <v>30360.8204900925</v>
      </c>
      <c r="U39" s="30" t="n">
        <f aca="false">U18*U21</f>
        <v>33418.0399851916</v>
      </c>
      <c r="V39" s="30" t="n">
        <f aca="false">V18*V21</f>
        <v>36437.9386353397</v>
      </c>
      <c r="W39" s="30" t="n">
        <f aca="false">W18*W21</f>
        <v>39434.3869489863</v>
      </c>
      <c r="X39" s="30" t="n">
        <f aca="false">X18*X21</f>
        <v>42394.1221294964</v>
      </c>
      <c r="Y39" s="30" t="n">
        <f aca="false">Y18*Y21</f>
        <v>45331.0086082014</v>
      </c>
      <c r="Z39" s="30" t="n">
        <f aca="false">Z18*Z21</f>
        <v>48231.7775721194</v>
      </c>
      <c r="AA39" s="30" t="n">
        <f aca="false">AA18*AA21</f>
        <v>51110.2874963982</v>
      </c>
      <c r="AB39" s="30" t="n">
        <f aca="false">AB18*AB21</f>
        <v>53953.2636714342</v>
      </c>
      <c r="AC39" s="30" t="n">
        <f aca="false">AC18*AC21</f>
        <v>56774.5587347199</v>
      </c>
      <c r="AD39" s="30" t="n">
        <f aca="false">AD18*AD21</f>
        <v>60235.7571973727</v>
      </c>
      <c r="AE39" s="30" t="n">
        <f aca="false">AE18*AE21</f>
        <v>64337.208675399</v>
      </c>
      <c r="AF39" s="30" t="n">
        <f aca="false">AF18*AF21</f>
        <v>68390.896988645</v>
      </c>
      <c r="AG39" s="30" t="n">
        <f aca="false">AG18*AG21</f>
        <v>72410.7970687586</v>
      </c>
      <c r="AH39" s="30" t="n">
        <f aca="false">AH18*AH21</f>
        <v>76383.749498071</v>
      </c>
      <c r="AI39" s="30" t="n">
        <f aca="false">AI18*AI21</f>
        <v>80323.7210530903</v>
      </c>
      <c r="AJ39" s="30" t="n">
        <f aca="false">AJ18*AJ21</f>
        <v>84217.5442425594</v>
      </c>
      <c r="AK39" s="30" t="n">
        <f aca="false">AK18*AK21</f>
        <v>87404.3128501338</v>
      </c>
    </row>
    <row r="40" customFormat="false" ht="15" hidden="false" customHeight="true" outlineLevel="0" collapsed="false">
      <c r="A40" s="25" t="s">
        <v>273</v>
      </c>
      <c r="B40" s="30" t="n">
        <f aca="false">B18*B22</f>
        <v>0</v>
      </c>
      <c r="C40" s="30" t="n">
        <f aca="false">C18*C22</f>
        <v>0</v>
      </c>
      <c r="D40" s="30" t="n">
        <f aca="false">D18*D22</f>
        <v>0</v>
      </c>
      <c r="E40" s="30" t="n">
        <f aca="false">E18*E22</f>
        <v>0</v>
      </c>
      <c r="F40" s="30" t="n">
        <f aca="false">F18*F22</f>
        <v>450</v>
      </c>
      <c r="G40" s="30" t="n">
        <f aca="false">G18*G22</f>
        <v>1791</v>
      </c>
      <c r="H40" s="30" t="n">
        <f aca="false">H18*H22</f>
        <v>3114.09</v>
      </c>
      <c r="I40" s="30" t="n">
        <f aca="false">I18*I22</f>
        <v>4428.4491</v>
      </c>
      <c r="J40" s="30" t="n">
        <f aca="false">J18*J22</f>
        <v>5725.164609</v>
      </c>
      <c r="K40" s="30" t="n">
        <f aca="false">K18*K22</f>
        <v>7013.41296291</v>
      </c>
      <c r="L40" s="30" t="n">
        <f aca="false">L18*L22</f>
        <v>8284.2788332809</v>
      </c>
      <c r="M40" s="30" t="n">
        <f aca="false">M18*M22</f>
        <v>9546.93604494809</v>
      </c>
      <c r="N40" s="30" t="n">
        <f aca="false">N18*N22</f>
        <v>10792.4666844986</v>
      </c>
      <c r="O40" s="30" t="n">
        <f aca="false">O18*O22</f>
        <v>12030.0420176536</v>
      </c>
      <c r="P40" s="30" t="n">
        <f aca="false">P18*P22</f>
        <v>13250.7415974771</v>
      </c>
      <c r="Q40" s="30" t="n">
        <f aca="false">Q18*Q22</f>
        <v>14463.7341815023</v>
      </c>
      <c r="R40" s="30" t="n">
        <f aca="false">R18*R22</f>
        <v>16110.0968396873</v>
      </c>
      <c r="S40" s="30" t="n">
        <f aca="false">S18*S22</f>
        <v>18189.9958712904</v>
      </c>
      <c r="T40" s="30" t="n">
        <f aca="false">T18*T22</f>
        <v>20244.5959125775</v>
      </c>
      <c r="U40" s="30" t="n">
        <f aca="false">U18*U22</f>
        <v>22283.1499534517</v>
      </c>
      <c r="V40" s="30" t="n">
        <f aca="false">V18*V22</f>
        <v>24296.8184539172</v>
      </c>
      <c r="W40" s="30" t="n">
        <f aca="false">W18*W22</f>
        <v>26294.8502693781</v>
      </c>
      <c r="X40" s="30" t="n">
        <f aca="false">X18*X22</f>
        <v>28268.4017666843</v>
      </c>
      <c r="Y40" s="30" t="n">
        <f aca="false">Y18*Y22</f>
        <v>30226.7177490174</v>
      </c>
      <c r="Z40" s="30" t="n">
        <f aca="false">Z18*Z22</f>
        <v>32160.9505715273</v>
      </c>
      <c r="AA40" s="30" t="n">
        <f aca="false">AA18*AA22</f>
        <v>34080.341065812</v>
      </c>
      <c r="AB40" s="30" t="n">
        <f aca="false">AB18*AB22</f>
        <v>35976.0376551539</v>
      </c>
      <c r="AC40" s="30" t="n">
        <f aca="false">AC18*AC22</f>
        <v>37857.2772786023</v>
      </c>
      <c r="AD40" s="30" t="n">
        <f aca="false">AD18*AD22</f>
        <v>40165.2045058163</v>
      </c>
      <c r="AE40" s="30" t="n">
        <f aca="false">AE18*AE22</f>
        <v>42900.0524607581</v>
      </c>
      <c r="AF40" s="30" t="n">
        <f aca="false">AF18*AF22</f>
        <v>45603.0519361506</v>
      </c>
      <c r="AG40" s="30" t="n">
        <f aca="false">AG18*AG22</f>
        <v>48283.5214167891</v>
      </c>
      <c r="AH40" s="30" t="n">
        <f aca="false">AH18*AH22</f>
        <v>50932.6862026212</v>
      </c>
      <c r="AI40" s="30" t="n">
        <f aca="false">AI18*AI22</f>
        <v>53559.859340595</v>
      </c>
      <c r="AJ40" s="30" t="n">
        <f aca="false">AJ18*AJ22</f>
        <v>56156.260747189</v>
      </c>
      <c r="AK40" s="30" t="n">
        <f aca="false">AK18*AK22</f>
        <v>58281.1981397171</v>
      </c>
    </row>
    <row r="41" customFormat="false" ht="15" hidden="false" customHeight="true" outlineLevel="0" collapsed="false">
      <c r="A41" s="25" t="s">
        <v>274</v>
      </c>
      <c r="B41" s="30" t="n">
        <f aca="false">B15*B38</f>
        <v>0</v>
      </c>
      <c r="C41" s="30" t="n">
        <f aca="false">C15*C38</f>
        <v>0</v>
      </c>
      <c r="D41" s="30" t="n">
        <f aca="false">D15*D38</f>
        <v>0</v>
      </c>
      <c r="E41" s="30" t="n">
        <f aca="false">E15*E38</f>
        <v>0</v>
      </c>
      <c r="F41" s="30" t="n">
        <f aca="false">F15*F38</f>
        <v>12150</v>
      </c>
      <c r="G41" s="30" t="n">
        <f aca="false">G15*G38</f>
        <v>24300</v>
      </c>
      <c r="H41" s="30" t="n">
        <f aca="false">H15*H38</f>
        <v>12150</v>
      </c>
      <c r="I41" s="30" t="n">
        <f aca="false">I15*I38</f>
        <v>24300</v>
      </c>
      <c r="J41" s="30" t="n">
        <f aca="false">J15*J38</f>
        <v>12150</v>
      </c>
      <c r="K41" s="30" t="n">
        <f aca="false">K15*K38</f>
        <v>24300</v>
      </c>
      <c r="L41" s="30" t="n">
        <f aca="false">L15*L38</f>
        <v>12150</v>
      </c>
      <c r="M41" s="30" t="n">
        <f aca="false">M15*M38</f>
        <v>24300</v>
      </c>
      <c r="N41" s="30" t="n">
        <f aca="false">N15*N38</f>
        <v>12150</v>
      </c>
      <c r="O41" s="30" t="n">
        <f aca="false">O15*O38</f>
        <v>24300</v>
      </c>
      <c r="P41" s="30" t="n">
        <f aca="false">P15*P38</f>
        <v>12150</v>
      </c>
      <c r="Q41" s="30" t="n">
        <f aca="false">Q15*Q38</f>
        <v>24300</v>
      </c>
      <c r="R41" s="30" t="n">
        <f aca="false">R15*R38</f>
        <v>24300</v>
      </c>
      <c r="S41" s="30" t="n">
        <f aca="false">S15*S38</f>
        <v>36450</v>
      </c>
      <c r="T41" s="30" t="n">
        <f aca="false">T15*T38</f>
        <v>24300</v>
      </c>
      <c r="U41" s="30" t="n">
        <f aca="false">U15*U38</f>
        <v>36450</v>
      </c>
      <c r="V41" s="30" t="n">
        <f aca="false">V15*V38</f>
        <v>24300</v>
      </c>
      <c r="W41" s="30" t="n">
        <f aca="false">W15*W38</f>
        <v>36450</v>
      </c>
      <c r="X41" s="30" t="n">
        <f aca="false">X15*X38</f>
        <v>24300</v>
      </c>
      <c r="Y41" s="30" t="n">
        <f aca="false">Y15*Y38</f>
        <v>36450</v>
      </c>
      <c r="Z41" s="30" t="n">
        <f aca="false">Z15*Z38</f>
        <v>24300</v>
      </c>
      <c r="AA41" s="30" t="n">
        <f aca="false">AA15*AA38</f>
        <v>36450</v>
      </c>
      <c r="AB41" s="30" t="n">
        <f aca="false">AB15*AB38</f>
        <v>24300</v>
      </c>
      <c r="AC41" s="30" t="n">
        <f aca="false">AC15*AC38</f>
        <v>36450</v>
      </c>
      <c r="AD41" s="30" t="n">
        <f aca="false">AD15*AD38</f>
        <v>36450</v>
      </c>
      <c r="AE41" s="30" t="n">
        <f aca="false">AE15*AE38</f>
        <v>48600</v>
      </c>
      <c r="AF41" s="30" t="n">
        <f aca="false">AF15*AF38</f>
        <v>36450</v>
      </c>
      <c r="AG41" s="30" t="n">
        <f aca="false">AG15*AG38</f>
        <v>48600</v>
      </c>
      <c r="AH41" s="30" t="n">
        <f aca="false">AH15*AH38</f>
        <v>36450</v>
      </c>
      <c r="AI41" s="30" t="n">
        <f aca="false">AI15*AI38</f>
        <v>48600</v>
      </c>
      <c r="AJ41" s="30" t="n">
        <f aca="false">AJ15*AJ38</f>
        <v>36450</v>
      </c>
      <c r="AK41" s="30" t="n">
        <f aca="false">AK15*AK38</f>
        <v>36450</v>
      </c>
    </row>
    <row r="42" customFormat="false" ht="15" hidden="false" customHeight="true" outlineLevel="0" collapsed="false">
      <c r="A42" s="25" t="s">
        <v>275</v>
      </c>
      <c r="B42" s="30" t="n">
        <f aca="false">B32*B37</f>
        <v>0</v>
      </c>
      <c r="C42" s="30" t="n">
        <f aca="false">C32*C37</f>
        <v>0</v>
      </c>
      <c r="D42" s="30" t="n">
        <f aca="false">D32*D37</f>
        <v>0</v>
      </c>
      <c r="E42" s="30" t="n">
        <f aca="false">E32*E37</f>
        <v>0</v>
      </c>
      <c r="F42" s="30" t="n">
        <f aca="false">F32*F37</f>
        <v>202.5</v>
      </c>
      <c r="G42" s="30" t="n">
        <f aca="false">G32*G37</f>
        <v>805.95</v>
      </c>
      <c r="H42" s="30" t="n">
        <f aca="false">H32*H37</f>
        <v>1401.3405</v>
      </c>
      <c r="I42" s="30" t="n">
        <f aca="false">I32*I37</f>
        <v>1992.802095</v>
      </c>
      <c r="J42" s="30" t="n">
        <f aca="false">J32*J37</f>
        <v>2576.32407405</v>
      </c>
      <c r="K42" s="30" t="n">
        <f aca="false">K32*K37</f>
        <v>3156.0358333095</v>
      </c>
      <c r="L42" s="30" t="n">
        <f aca="false">L32*L37</f>
        <v>3727.9254749764</v>
      </c>
      <c r="M42" s="30" t="n">
        <f aca="false">M32*M37</f>
        <v>4296.12122022664</v>
      </c>
      <c r="N42" s="30" t="n">
        <f aca="false">N32*N37</f>
        <v>4856.61000802437</v>
      </c>
      <c r="O42" s="30" t="n">
        <f aca="false">O32*O37</f>
        <v>5413.51890794413</v>
      </c>
      <c r="P42" s="30" t="n">
        <f aca="false">P32*P37</f>
        <v>5962.83371886469</v>
      </c>
      <c r="Q42" s="30" t="n">
        <f aca="false">Q32*Q37</f>
        <v>6508.68038167604</v>
      </c>
      <c r="R42" s="30" t="n">
        <f aca="false">R32*R37</f>
        <v>7249.54357785928</v>
      </c>
      <c r="S42" s="30" t="n">
        <f aca="false">S32*S37</f>
        <v>8185.49814208069</v>
      </c>
      <c r="T42" s="30" t="n">
        <f aca="false">T32*T37</f>
        <v>9110.06816065988</v>
      </c>
      <c r="U42" s="30" t="n">
        <f aca="false">U32*U37</f>
        <v>10027.4174790533</v>
      </c>
      <c r="V42" s="30" t="n">
        <f aca="false">V32*V37</f>
        <v>10933.5683042628</v>
      </c>
      <c r="W42" s="30" t="n">
        <f aca="false">W32*W37</f>
        <v>11832.6826212201</v>
      </c>
      <c r="X42" s="30" t="n">
        <f aca="false">X32*X37</f>
        <v>12720.7807950079</v>
      </c>
      <c r="Y42" s="30" t="n">
        <f aca="false">Y32*Y37</f>
        <v>13602.0229870578</v>
      </c>
      <c r="Z42" s="30" t="n">
        <f aca="false">Z32*Z37</f>
        <v>14472.4277571873</v>
      </c>
      <c r="AA42" s="30" t="n">
        <f aca="false">AA32*AA37</f>
        <v>15336.1534796154</v>
      </c>
      <c r="AB42" s="30" t="n">
        <f aca="false">AB32*AB37</f>
        <v>16189.2169448192</v>
      </c>
      <c r="AC42" s="30" t="n">
        <f aca="false">AC32*AC37</f>
        <v>17035.774775371</v>
      </c>
      <c r="AD42" s="30" t="n">
        <f aca="false">AD32*AD37</f>
        <v>13281.7239909115</v>
      </c>
      <c r="AE42" s="30" t="n">
        <f aca="false">AE32*AE37</f>
        <v>19305.0236073412</v>
      </c>
      <c r="AF42" s="30" t="n">
        <f aca="false">AF32*AF37</f>
        <v>3615.95018349238</v>
      </c>
      <c r="AG42" s="30" t="n">
        <f aca="false">AG32*AG37</f>
        <v>10201.5406816575</v>
      </c>
      <c r="AH42" s="30" t="n">
        <f aca="false">AH32*AH37</f>
        <v>6292.52527484088</v>
      </c>
      <c r="AI42" s="30" t="n">
        <f aca="false">AI32*AI37</f>
        <v>822.850022092476</v>
      </c>
      <c r="AJ42" s="30" t="n">
        <f aca="false">AJ32*AJ37</f>
        <v>9157.62152187155</v>
      </c>
      <c r="AK42" s="30" t="n">
        <f aca="false">AK32*AK37</f>
        <v>5380.54530665284</v>
      </c>
    </row>
    <row r="43" customFormat="false" ht="15" hidden="false" customHeight="true" outlineLevel="0" collapsed="false">
      <c r="A43" s="23" t="s">
        <v>276</v>
      </c>
      <c r="B43" s="31" t="n">
        <f aca="false">SUM(B39:B42)</f>
        <v>0</v>
      </c>
      <c r="C43" s="31" t="n">
        <f aca="false">SUM(C39:C42)</f>
        <v>0</v>
      </c>
      <c r="D43" s="31" t="n">
        <f aca="false">SUM(D39:D42)</f>
        <v>0</v>
      </c>
      <c r="E43" s="31" t="n">
        <f aca="false">SUM(E39:E42)</f>
        <v>0</v>
      </c>
      <c r="F43" s="31" t="n">
        <f aca="false">SUM(F39:F42)</f>
        <v>13477.365</v>
      </c>
      <c r="G43" s="31" t="n">
        <f aca="false">SUM(G39:G42)</f>
        <v>29582.9127</v>
      </c>
      <c r="H43" s="31" t="n">
        <f aca="false">SUM(H39:H42)</f>
        <v>21335.631273</v>
      </c>
      <c r="I43" s="31" t="n">
        <f aca="false">SUM(I39:I42)</f>
        <v>37362.59631027</v>
      </c>
      <c r="J43" s="31" t="n">
        <f aca="false">SUM(J39:J42)</f>
        <v>29037.5180471673</v>
      </c>
      <c r="K43" s="31" t="n">
        <f aca="false">SUM(K39:K42)</f>
        <v>44987.4642166956</v>
      </c>
      <c r="L43" s="31" t="n">
        <f aca="false">SUM(L39:L42)</f>
        <v>36586.1372745287</v>
      </c>
      <c r="M43" s="31" t="n">
        <f aca="false">SUM(M39:M42)</f>
        <v>52460.5972517834</v>
      </c>
      <c r="N43" s="31" t="n">
        <f aca="false">SUM(N39:N42)</f>
        <v>43984.5389792655</v>
      </c>
      <c r="O43" s="31" t="n">
        <f aca="false">SUM(O39:O42)</f>
        <v>59785.0149394729</v>
      </c>
      <c r="P43" s="31" t="n">
        <f aca="false">SUM(P39:P42)</f>
        <v>51235.7124900782</v>
      </c>
      <c r="Q43" s="31" t="n">
        <f aca="false">SUM(Q39:Q42)</f>
        <v>66963.6767151774</v>
      </c>
      <c r="R43" s="31" t="n">
        <f aca="false">SUM(R39:R42)</f>
        <v>71819.9526480256</v>
      </c>
      <c r="S43" s="31" t="n">
        <f aca="false">SUM(S39:S42)</f>
        <v>90105.0308215454</v>
      </c>
      <c r="T43" s="31" t="n">
        <f aca="false">SUM(T39:T42)</f>
        <v>84015.4845633299</v>
      </c>
      <c r="U43" s="31" t="n">
        <f aca="false">SUM(U39:U42)</f>
        <v>102178.607417697</v>
      </c>
      <c r="V43" s="31" t="n">
        <f aca="false">SUM(V39:V42)</f>
        <v>95968.3253935196</v>
      </c>
      <c r="W43" s="31" t="n">
        <f aca="false">SUM(W39:W42)</f>
        <v>114011.919839584</v>
      </c>
      <c r="X43" s="31" t="n">
        <f aca="false">SUM(X39:X42)</f>
        <v>107683.304691189</v>
      </c>
      <c r="Y43" s="31" t="n">
        <f aca="false">SUM(Y39:Y42)</f>
        <v>125609.749344277</v>
      </c>
      <c r="Z43" s="31" t="n">
        <f aca="false">SUM(Z39:Z42)</f>
        <v>119165.155900834</v>
      </c>
      <c r="AA43" s="31" t="n">
        <f aca="false">SUM(AA39:AA42)</f>
        <v>136976.782041826</v>
      </c>
      <c r="AB43" s="31" t="n">
        <f aca="false">SUM(AB39:AB42)</f>
        <v>130418.518271407</v>
      </c>
      <c r="AC43" s="31" t="n">
        <f aca="false">SUM(AC39:AC42)</f>
        <v>148117.610788693</v>
      </c>
      <c r="AD43" s="31" t="n">
        <f aca="false">SUM(AD39:AD42)</f>
        <v>150132.685694101</v>
      </c>
      <c r="AE43" s="31" t="n">
        <f aca="false">SUM(AE39:AE42)</f>
        <v>175142.284743498</v>
      </c>
      <c r="AF43" s="31" t="n">
        <f aca="false">SUM(AF39:AF42)</f>
        <v>154059.899108288</v>
      </c>
      <c r="AG43" s="31" t="n">
        <f aca="false">SUM(AG39:AG42)</f>
        <v>179495.859167205</v>
      </c>
      <c r="AH43" s="31" t="n">
        <f aca="false">SUM(AH39:AH42)</f>
        <v>170058.960975533</v>
      </c>
      <c r="AI43" s="31" t="n">
        <f aca="false">SUM(AI39:AI42)</f>
        <v>183306.430415778</v>
      </c>
      <c r="AJ43" s="31" t="n">
        <f aca="false">SUM(AJ39:AJ42)</f>
        <v>185981.42651162</v>
      </c>
      <c r="AK43" s="31" t="n">
        <f aca="false">SUM(AK39:AK42)</f>
        <v>187516.056296504</v>
      </c>
    </row>
    <row r="44" customFormat="false" ht="15" hidden="false" customHeight="true" outlineLevel="0" collapsed="false">
      <c r="A44" s="25" t="s">
        <v>277</v>
      </c>
      <c r="B44" s="30" t="n">
        <f aca="false">B17*SUM(B21:B22)</f>
        <v>0</v>
      </c>
      <c r="C44" s="30" t="n">
        <f aca="false">C17*SUM(C21:C22)</f>
        <v>0</v>
      </c>
      <c r="D44" s="30" t="n">
        <f aca="false">D17*SUM(D21:D22)</f>
        <v>0</v>
      </c>
      <c r="E44" s="30" t="n">
        <f aca="false">E17*SUM(E21:E22)</f>
        <v>0</v>
      </c>
      <c r="F44" s="30" t="n">
        <f aca="false">F17*SUM(F21:F22)</f>
        <v>2249.73</v>
      </c>
      <c r="G44" s="30" t="n">
        <f aca="false">G17*SUM(G21:G22)</f>
        <v>6726.6927</v>
      </c>
      <c r="H44" s="30" t="n">
        <f aca="false">H17*SUM(H21:H22)</f>
        <v>8909.155773</v>
      </c>
      <c r="I44" s="30" t="n">
        <f aca="false">I17*SUM(I21:I22)</f>
        <v>13319.52421527</v>
      </c>
      <c r="J44" s="30" t="n">
        <f aca="false">J17*SUM(J21:J22)</f>
        <v>15436.0589731173</v>
      </c>
      <c r="K44" s="30" t="n">
        <f aca="false">K17*SUM(K21:K22)</f>
        <v>19781.1583833861</v>
      </c>
      <c r="L44" s="30" t="n">
        <f aca="false">L17*SUM(L21:L22)</f>
        <v>21833.0767995523</v>
      </c>
      <c r="M44" s="30" t="n">
        <f aca="false">M17*SUM(M21:M22)</f>
        <v>26114.2060315567</v>
      </c>
      <c r="N44" s="30" t="n">
        <f aca="false">N17*SUM(N21:N22)</f>
        <v>28102.7939712412</v>
      </c>
      <c r="O44" s="30" t="n">
        <f aca="false">O17*SUM(O21:O22)</f>
        <v>32321.2260315288</v>
      </c>
      <c r="P44" s="30" t="n">
        <f aca="false">P17*SUM(P21:P22)</f>
        <v>34247.7437712135</v>
      </c>
      <c r="Q44" s="30" t="n">
        <f aca="false">Q17*SUM(Q21:Q22)</f>
        <v>38404.7263335013</v>
      </c>
      <c r="R44" s="30" t="n">
        <f aca="false">R17*SUM(R21:R22)</f>
        <v>42520.1390701663</v>
      </c>
      <c r="S44" s="30" t="n">
        <f aca="false">S17*SUM(S21:S22)</f>
        <v>48844.1276794647</v>
      </c>
      <c r="T44" s="30" t="n">
        <f aca="false">T17*SUM(T21:T22)</f>
        <v>52855.14640267</v>
      </c>
      <c r="U44" s="30" t="n">
        <f aca="false">U17*SUM(U21:U22)</f>
        <v>59075.7849386433</v>
      </c>
      <c r="V44" s="30" t="n">
        <f aca="false">V17*SUM(V21:V22)</f>
        <v>62984.4870892569</v>
      </c>
      <c r="W44" s="30" t="n">
        <f aca="false">W17*SUM(W21:W22)</f>
        <v>69103.8322183643</v>
      </c>
      <c r="X44" s="30" t="n">
        <f aca="false">X17*SUM(X21:X22)</f>
        <v>72912.2538961807</v>
      </c>
      <c r="Y44" s="30" t="n">
        <f aca="false">Y17*SUM(Y21:Y22)</f>
        <v>78932.3213572189</v>
      </c>
      <c r="Z44" s="30" t="n">
        <f aca="false">Z17*SUM(Z21:Z22)</f>
        <v>82642.4581436467</v>
      </c>
      <c r="AA44" s="30" t="n">
        <f aca="false">AA17*SUM(AA21:AA22)</f>
        <v>88565.2235622102</v>
      </c>
      <c r="AB44" s="30" t="n">
        <f aca="false">AB17*SUM(AB21:AB22)</f>
        <v>92179.0313265881</v>
      </c>
      <c r="AC44" s="30" t="n">
        <f aca="false">AC17*SUM(AC21:AC22)</f>
        <v>98006.4310133222</v>
      </c>
      <c r="AD44" s="30" t="n">
        <f aca="false">AD17*SUM(AD21:AD22)</f>
        <v>103775.556703189</v>
      </c>
      <c r="AE44" s="30" t="n">
        <f aca="false">AE17*SUM(AE21:AE22)</f>
        <v>111736.721136157</v>
      </c>
      <c r="AF44" s="30" t="n">
        <f aca="false">AF17*SUM(AF21:AF22)</f>
        <v>117368.543924796</v>
      </c>
      <c r="AG44" s="30" t="n">
        <f aca="false">AG17*SUM(AG21:AG22)</f>
        <v>125193.778485548</v>
      </c>
      <c r="AH44" s="30" t="n">
        <f aca="false">AH17*SUM(AH21:AH22)</f>
        <v>130691.030700692</v>
      </c>
      <c r="AI44" s="30" t="n">
        <f aca="false">AI17*SUM(AI21:AI22)</f>
        <v>138383.040393685</v>
      </c>
      <c r="AJ44" s="30" t="n">
        <f aca="false">AJ17*SUM(AJ21:AJ22)</f>
        <v>143748.399989748</v>
      </c>
      <c r="AK44" s="30" t="n">
        <f aca="false">AK17*SUM(AK21:AK22)</f>
        <v>149060.105989851</v>
      </c>
    </row>
    <row r="45" customFormat="false" ht="15" hidden="false" customHeight="true" outlineLevel="0" collapsed="false">
      <c r="A45" s="25" t="s">
        <v>278</v>
      </c>
      <c r="B45" s="30" t="n">
        <f aca="false">B18*(Inputs!$B$29+(Cases!$G$19+Cases!$G$20)*Inputs!$B$30 )*Cases!$G$29</f>
        <v>0</v>
      </c>
      <c r="C45" s="30" t="n">
        <f aca="false">C18*(Inputs!$B$29+(Cases!$G$19+Cases!$G$20)*Inputs!$B$30 )*Cases!$G$29</f>
        <v>0</v>
      </c>
      <c r="D45" s="30" t="n">
        <f aca="false">D18*(Inputs!$B$29+(Cases!$G$19+Cases!$G$20)*Inputs!$B$30 )*Cases!$G$29</f>
        <v>0</v>
      </c>
      <c r="E45" s="30" t="n">
        <f aca="false">E18*(Inputs!$B$29+(Cases!$G$19+Cases!$G$20)*Inputs!$B$30 )*Cases!$G$29</f>
        <v>0</v>
      </c>
      <c r="F45" s="30" t="n">
        <f aca="false">F18*(Inputs!$B$29+(Cases!$G$19+Cases!$G$20)*Inputs!$B$30 )*Cases!$G$29</f>
        <v>190</v>
      </c>
      <c r="G45" s="30" t="n">
        <f aca="false">G18*(Inputs!$B$29+(Cases!$G$19+Cases!$G$20)*Inputs!$B$30 )*Cases!$G$29</f>
        <v>756.2</v>
      </c>
      <c r="H45" s="30" t="n">
        <f aca="false">H18*(Inputs!$B$29+(Cases!$G$19+Cases!$G$20)*Inputs!$B$30 )*Cases!$G$29</f>
        <v>1314.838</v>
      </c>
      <c r="I45" s="30" t="n">
        <f aca="false">I18*(Inputs!$B$29+(Cases!$G$19+Cases!$G$20)*Inputs!$B$30 )*Cases!$G$29</f>
        <v>1869.78962</v>
      </c>
      <c r="J45" s="30" t="n">
        <f aca="false">J18*(Inputs!$B$29+(Cases!$G$19+Cases!$G$20)*Inputs!$B$30 )*Cases!$G$29</f>
        <v>2417.2917238</v>
      </c>
      <c r="K45" s="30" t="n">
        <f aca="false">K18*(Inputs!$B$29+(Cases!$G$19+Cases!$G$20)*Inputs!$B$30 )*Cases!$G$29</f>
        <v>2961.218806562</v>
      </c>
      <c r="L45" s="30" t="n">
        <f aca="false">L18*(Inputs!$B$29+(Cases!$G$19+Cases!$G$20)*Inputs!$B$30 )*Cases!$G$29</f>
        <v>3497.80661849638</v>
      </c>
      <c r="M45" s="30" t="n">
        <f aca="false">M18*(Inputs!$B$29+(Cases!$G$19+Cases!$G$20)*Inputs!$B$30 )*Cases!$G$29</f>
        <v>4030.92855231142</v>
      </c>
      <c r="N45" s="30" t="n">
        <f aca="false">N18*(Inputs!$B$29+(Cases!$G$19+Cases!$G$20)*Inputs!$B$30 )*Cases!$G$29</f>
        <v>4556.8192667883</v>
      </c>
      <c r="O45" s="30" t="n">
        <f aca="false">O18*(Inputs!$B$29+(Cases!$G$19+Cases!$G$20)*Inputs!$B$30 )*Cases!$G$29</f>
        <v>5079.35107412042</v>
      </c>
      <c r="P45" s="30" t="n">
        <f aca="false">P18*(Inputs!$B$29+(Cases!$G$19+Cases!$G$20)*Inputs!$B$30 )*Cases!$G$29</f>
        <v>5594.75756337921</v>
      </c>
      <c r="Q45" s="30" t="n">
        <f aca="false">Q18*(Inputs!$B$29+(Cases!$G$19+Cases!$G$20)*Inputs!$B$30 )*Cases!$G$29</f>
        <v>6106.90998774542</v>
      </c>
      <c r="R45" s="30" t="n">
        <f aca="false">R18*(Inputs!$B$29+(Cases!$G$19+Cases!$G$20)*Inputs!$B$30 )*Cases!$G$29</f>
        <v>6802.04088786797</v>
      </c>
      <c r="S45" s="30" t="n">
        <f aca="false">S18*(Inputs!$B$29+(Cases!$G$19+Cases!$G$20)*Inputs!$B$30 )*Cases!$G$29</f>
        <v>7680.22047898929</v>
      </c>
      <c r="T45" s="30" t="n">
        <f aca="false">T18*(Inputs!$B$29+(Cases!$G$19+Cases!$G$20)*Inputs!$B$30 )*Cases!$G$29</f>
        <v>8547.7182741994</v>
      </c>
      <c r="U45" s="30" t="n">
        <f aca="false">U18*(Inputs!$B$29+(Cases!$G$19+Cases!$G$20)*Inputs!$B$30 )*Cases!$G$29</f>
        <v>9408.4410914574</v>
      </c>
      <c r="V45" s="30" t="n">
        <f aca="false">V18*(Inputs!$B$29+(Cases!$G$19+Cases!$G$20)*Inputs!$B$30 )*Cases!$G$29</f>
        <v>10258.6566805428</v>
      </c>
      <c r="W45" s="30" t="n">
        <f aca="false">W18*(Inputs!$B$29+(Cases!$G$19+Cases!$G$20)*Inputs!$B$30 )*Cases!$G$29</f>
        <v>11102.2701137374</v>
      </c>
      <c r="X45" s="30" t="n">
        <f aca="false">X18*(Inputs!$B$29+(Cases!$G$19+Cases!$G$20)*Inputs!$B$30 )*Cases!$G$29</f>
        <v>11935.5474126</v>
      </c>
      <c r="Y45" s="30" t="n">
        <f aca="false">Y18*(Inputs!$B$29+(Cases!$G$19+Cases!$G$20)*Inputs!$B$30 )*Cases!$G$29</f>
        <v>12762.391938474</v>
      </c>
      <c r="Z45" s="30" t="n">
        <f aca="false">Z18*(Inputs!$B$29+(Cases!$G$19+Cases!$G$20)*Inputs!$B$30 )*Cases!$G$29</f>
        <v>13579.0680190893</v>
      </c>
      <c r="AA45" s="30" t="n">
        <f aca="false">AA18*(Inputs!$B$29+(Cases!$G$19+Cases!$G$20)*Inputs!$B$30 )*Cases!$G$29</f>
        <v>14389.4773388984</v>
      </c>
      <c r="AB45" s="30" t="n">
        <f aca="false">AB18*(Inputs!$B$29+(Cases!$G$19+Cases!$G$20)*Inputs!$B$30 )*Cases!$G$29</f>
        <v>15189.8825655094</v>
      </c>
      <c r="AC45" s="30" t="n">
        <f aca="false">AC18*(Inputs!$B$29+(Cases!$G$19+Cases!$G$20)*Inputs!$B$30 )*Cases!$G$29</f>
        <v>15984.1837398543</v>
      </c>
      <c r="AD45" s="30" t="n">
        <f aca="false">AD18*(Inputs!$B$29+(Cases!$G$19+Cases!$G$20)*Inputs!$B$30 )*Cases!$G$29</f>
        <v>16958.6419024558</v>
      </c>
      <c r="AE45" s="30" t="n">
        <f aca="false">AE18*(Inputs!$B$29+(Cases!$G$19+Cases!$G$20)*Inputs!$B$30 )*Cases!$G$29</f>
        <v>18113.3554834312</v>
      </c>
      <c r="AF45" s="30" t="n">
        <f aca="false">AF18*(Inputs!$B$29+(Cases!$G$19+Cases!$G$20)*Inputs!$B$30 )*Cases!$G$29</f>
        <v>19254.6219285969</v>
      </c>
      <c r="AG45" s="30" t="n">
        <f aca="false">AG18*(Inputs!$B$29+(Cases!$G$19+Cases!$G$20)*Inputs!$B$30 )*Cases!$G$29</f>
        <v>20386.3757093109</v>
      </c>
      <c r="AH45" s="30" t="n">
        <f aca="false">AH18*(Inputs!$B$29+(Cases!$G$19+Cases!$G$20)*Inputs!$B$30 )*Cases!$G$29</f>
        <v>21504.9119522178</v>
      </c>
      <c r="AI45" s="30" t="n">
        <f aca="false">AI18*(Inputs!$B$29+(Cases!$G$19+Cases!$G$20)*Inputs!$B$30 )*Cases!$G$29</f>
        <v>22614.1628326956</v>
      </c>
      <c r="AJ45" s="30" t="n">
        <f aca="false">AJ18*(Inputs!$B$29+(Cases!$G$19+Cases!$G$20)*Inputs!$B$30 )*Cases!$G$29</f>
        <v>23710.4212043687</v>
      </c>
      <c r="AK45" s="30" t="n">
        <f aca="false">AK18*(Inputs!$B$29+(Cases!$G$19+Cases!$G$20)*Inputs!$B$30 )*Cases!$G$29</f>
        <v>24607.616992325</v>
      </c>
    </row>
    <row r="46" customFormat="false" ht="15" hidden="false" customHeight="true" outlineLevel="0" collapsed="false">
      <c r="A46" s="25" t="s">
        <v>279</v>
      </c>
      <c r="B46" s="30" t="n">
        <f aca="false">Staffing!$E$14*Cases!$G$31</f>
        <v>16400</v>
      </c>
      <c r="C46" s="30" t="n">
        <f aca="false">Staffing!$E$14*Cases!$G$31</f>
        <v>16400</v>
      </c>
      <c r="D46" s="30" t="n">
        <f aca="false">Staffing!$E$14*Cases!$G$31</f>
        <v>16400</v>
      </c>
      <c r="E46" s="30" t="n">
        <f aca="false">Staffing!$E$14*Cases!$G$31</f>
        <v>16400</v>
      </c>
      <c r="F46" s="30" t="n">
        <f aca="false">Staffing!$E$14*Cases!$G$31</f>
        <v>16400</v>
      </c>
      <c r="G46" s="30" t="n">
        <f aca="false">Staffing!$E$14*Cases!$G$31</f>
        <v>16400</v>
      </c>
      <c r="H46" s="30" t="n">
        <f aca="false">Staffing!$E$14*Cases!$G$31</f>
        <v>16400</v>
      </c>
      <c r="I46" s="30" t="n">
        <f aca="false">Staffing!$E$14*Cases!$G$31</f>
        <v>16400</v>
      </c>
      <c r="J46" s="30" t="n">
        <f aca="false">Staffing!$E$14*Cases!$G$31</f>
        <v>16400</v>
      </c>
      <c r="K46" s="30" t="n">
        <f aca="false">Staffing!$E$14*Cases!$G$31</f>
        <v>16400</v>
      </c>
      <c r="L46" s="30" t="n">
        <f aca="false">Staffing!$E$14*Cases!$G$31</f>
        <v>16400</v>
      </c>
      <c r="M46" s="30" t="n">
        <f aca="false">Staffing!$E$14*Cases!$G$31</f>
        <v>16400</v>
      </c>
      <c r="N46" s="30" t="n">
        <f aca="false">Staffing!$E$14*Cases!$G$31</f>
        <v>16400</v>
      </c>
      <c r="O46" s="30" t="n">
        <f aca="false">Staffing!$E$14*Cases!$G$31</f>
        <v>16400</v>
      </c>
      <c r="P46" s="30" t="n">
        <f aca="false">Staffing!$E$14*Cases!$G$31</f>
        <v>16400</v>
      </c>
      <c r="Q46" s="30" t="n">
        <f aca="false">Staffing!$E$14*Cases!$G$31</f>
        <v>16400</v>
      </c>
      <c r="R46" s="30" t="n">
        <f aca="false">Staffing!$E$14*Cases!$G$31</f>
        <v>16400</v>
      </c>
      <c r="S46" s="30" t="n">
        <f aca="false">Staffing!$E$14*Cases!$G$31</f>
        <v>16400</v>
      </c>
      <c r="T46" s="30" t="n">
        <f aca="false">Staffing!$E$14*Cases!$G$31</f>
        <v>16400</v>
      </c>
      <c r="U46" s="30" t="n">
        <f aca="false">Staffing!$E$14*Cases!$G$31</f>
        <v>16400</v>
      </c>
      <c r="V46" s="30" t="n">
        <f aca="false">Staffing!$E$14*Cases!$G$31</f>
        <v>16400</v>
      </c>
      <c r="W46" s="30" t="n">
        <f aca="false">Staffing!$E$14*Cases!$G$31</f>
        <v>16400</v>
      </c>
      <c r="X46" s="30" t="n">
        <f aca="false">Staffing!$E$14*Cases!$G$31</f>
        <v>16400</v>
      </c>
      <c r="Y46" s="30" t="n">
        <f aca="false">Staffing!$E$14*Cases!$G$31</f>
        <v>16400</v>
      </c>
      <c r="Z46" s="30" t="n">
        <f aca="false">Staffing!$E$14*Cases!$G$31</f>
        <v>16400</v>
      </c>
      <c r="AA46" s="30" t="n">
        <f aca="false">Staffing!$E$14*Cases!$G$31</f>
        <v>16400</v>
      </c>
      <c r="AB46" s="30" t="n">
        <f aca="false">Staffing!$E$14*Cases!$G$31</f>
        <v>16400</v>
      </c>
      <c r="AC46" s="30" t="n">
        <f aca="false">Staffing!$E$14*Cases!$G$31</f>
        <v>16400</v>
      </c>
      <c r="AD46" s="30" t="n">
        <f aca="false">Staffing!$E$14*Cases!$G$31</f>
        <v>16400</v>
      </c>
      <c r="AE46" s="30" t="n">
        <f aca="false">Staffing!$E$14*Cases!$G$31</f>
        <v>16400</v>
      </c>
      <c r="AF46" s="30" t="n">
        <f aca="false">Staffing!$E$14*Cases!$G$31</f>
        <v>16400</v>
      </c>
      <c r="AG46" s="30" t="n">
        <f aca="false">Staffing!$E$14*Cases!$G$31</f>
        <v>16400</v>
      </c>
      <c r="AH46" s="30" t="n">
        <f aca="false">Staffing!$E$14*Cases!$G$31</f>
        <v>16400</v>
      </c>
      <c r="AI46" s="30" t="n">
        <f aca="false">Staffing!$E$14*Cases!$G$31</f>
        <v>16400</v>
      </c>
      <c r="AJ46" s="30" t="n">
        <f aca="false">Staffing!$E$14*Cases!$G$31</f>
        <v>16400</v>
      </c>
      <c r="AK46" s="30" t="n">
        <f aca="false">Staffing!$E$14*Cases!$G$31</f>
        <v>16400</v>
      </c>
    </row>
    <row r="47" customFormat="false" ht="15" hidden="false" customHeight="true" outlineLevel="0" collapsed="false">
      <c r="A47" s="25" t="s">
        <v>280</v>
      </c>
      <c r="B47" s="30" t="n">
        <f aca="false">B25*Inputs!$B$24*(1+Inputs!$B$16)/12*Cases!$G$31</f>
        <v>0</v>
      </c>
      <c r="C47" s="30" t="n">
        <f aca="false">C25*Inputs!$B$24*(1+Inputs!$B$16)/12*Cases!$G$31</f>
        <v>0</v>
      </c>
      <c r="D47" s="30" t="n">
        <f aca="false">D25*Inputs!$B$24*(1+Inputs!$B$16)/12*Cases!$G$31</f>
        <v>0</v>
      </c>
      <c r="E47" s="30" t="n">
        <f aca="false">E25*Inputs!$B$24*(1+Inputs!$B$16)/12*Cases!$G$31</f>
        <v>0</v>
      </c>
      <c r="F47" s="30" t="n">
        <f aca="false">F25*Inputs!$B$24*(1+Inputs!$B$16)/12*Cases!$G$31</f>
        <v>0</v>
      </c>
      <c r="G47" s="30" t="n">
        <f aca="false">G25*Inputs!$B$24*(1+Inputs!$B$16)/12*Cases!$G$31</f>
        <v>0</v>
      </c>
      <c r="H47" s="30" t="n">
        <f aca="false">H25*Inputs!$B$24*(1+Inputs!$B$16)/12*Cases!$G$31</f>
        <v>0</v>
      </c>
      <c r="I47" s="30" t="n">
        <f aca="false">I25*Inputs!$B$24*(1+Inputs!$B$16)/12*Cases!$G$31</f>
        <v>0</v>
      </c>
      <c r="J47" s="30" t="n">
        <f aca="false">J25*Inputs!$B$24*(1+Inputs!$B$16)/12*Cases!$G$31</f>
        <v>0</v>
      </c>
      <c r="K47" s="30" t="n">
        <f aca="false">K25*Inputs!$B$24*(1+Inputs!$B$16)/12*Cases!$G$31</f>
        <v>0</v>
      </c>
      <c r="L47" s="30" t="n">
        <f aca="false">L25*Inputs!$B$24*(1+Inputs!$B$16)/12*Cases!$G$31</f>
        <v>0</v>
      </c>
      <c r="M47" s="30" t="n">
        <f aca="false">M25*Inputs!$B$24*(1+Inputs!$B$16)/12*Cases!$G$31</f>
        <v>0</v>
      </c>
      <c r="N47" s="30" t="n">
        <f aca="false">N25*Inputs!$B$24*(1+Inputs!$B$16)/12*Cases!$G$31</f>
        <v>0</v>
      </c>
      <c r="O47" s="30" t="n">
        <f aca="false">O25*Inputs!$B$24*(1+Inputs!$B$16)/12*Cases!$G$31</f>
        <v>0</v>
      </c>
      <c r="P47" s="30" t="n">
        <f aca="false">P25*Inputs!$B$24*(1+Inputs!$B$16)/12*Cases!$G$31</f>
        <v>8000</v>
      </c>
      <c r="Q47" s="30" t="n">
        <f aca="false">Q25*Inputs!$B$24*(1+Inputs!$B$16)/12*Cases!$G$31</f>
        <v>8000</v>
      </c>
      <c r="R47" s="30" t="n">
        <f aca="false">R25*Inputs!$B$24*(1+Inputs!$B$16)/12*Cases!$G$31</f>
        <v>16000</v>
      </c>
      <c r="S47" s="30" t="n">
        <f aca="false">S25*Inputs!$B$24*(1+Inputs!$B$16)/12*Cases!$G$31</f>
        <v>16000</v>
      </c>
      <c r="T47" s="30" t="n">
        <f aca="false">T25*Inputs!$B$24*(1+Inputs!$B$16)/12*Cases!$G$31</f>
        <v>16000</v>
      </c>
      <c r="U47" s="30" t="n">
        <f aca="false">U25*Inputs!$B$24*(1+Inputs!$B$16)/12*Cases!$G$31</f>
        <v>16000</v>
      </c>
      <c r="V47" s="30" t="n">
        <f aca="false">V25*Inputs!$B$24*(1+Inputs!$B$16)/12*Cases!$G$31</f>
        <v>24000</v>
      </c>
      <c r="W47" s="30" t="n">
        <f aca="false">W25*Inputs!$B$24*(1+Inputs!$B$16)/12*Cases!$G$31</f>
        <v>24000</v>
      </c>
      <c r="X47" s="30" t="n">
        <f aca="false">X25*Inputs!$B$24*(1+Inputs!$B$16)/12*Cases!$G$31</f>
        <v>24000</v>
      </c>
      <c r="Y47" s="30" t="n">
        <f aca="false">Y25*Inputs!$B$24*(1+Inputs!$B$16)/12*Cases!$G$31</f>
        <v>24000</v>
      </c>
      <c r="Z47" s="30" t="n">
        <f aca="false">Z25*Inputs!$B$24*(1+Inputs!$B$16)/12*Cases!$G$31</f>
        <v>32000</v>
      </c>
      <c r="AA47" s="30" t="n">
        <f aca="false">AA25*Inputs!$B$24*(1+Inputs!$B$16)/12*Cases!$G$31</f>
        <v>32000</v>
      </c>
      <c r="AB47" s="30" t="n">
        <f aca="false">AB25*Inputs!$B$24*(1+Inputs!$B$16)/12*Cases!$G$31</f>
        <v>32000</v>
      </c>
      <c r="AC47" s="30" t="n">
        <f aca="false">AC25*Inputs!$B$24*(1+Inputs!$B$16)/12*Cases!$G$31</f>
        <v>32000</v>
      </c>
      <c r="AD47" s="30" t="n">
        <f aca="false">AD25*Inputs!$B$24*(1+Inputs!$B$16)/12*Cases!$G$31</f>
        <v>32000</v>
      </c>
      <c r="AE47" s="30" t="n">
        <f aca="false">AE25*Inputs!$B$24*(1+Inputs!$B$16)/12*Cases!$G$31</f>
        <v>32000</v>
      </c>
      <c r="AF47" s="30" t="n">
        <f aca="false">AF25*Inputs!$B$24*(1+Inputs!$B$16)/12*Cases!$G$31</f>
        <v>32000</v>
      </c>
      <c r="AG47" s="30" t="n">
        <f aca="false">AG25*Inputs!$B$24*(1+Inputs!$B$16)/12*Cases!$G$31</f>
        <v>32000</v>
      </c>
      <c r="AH47" s="30" t="n">
        <f aca="false">AH25*Inputs!$B$24*(1+Inputs!$B$16)/12*Cases!$G$31</f>
        <v>32000</v>
      </c>
      <c r="AI47" s="30" t="n">
        <f aca="false">AI25*Inputs!$B$24*(1+Inputs!$B$16)/12*Cases!$G$31</f>
        <v>32000</v>
      </c>
      <c r="AJ47" s="30" t="n">
        <f aca="false">AJ25*Inputs!$B$24*(1+Inputs!$B$16)/12*Cases!$G$31</f>
        <v>32000</v>
      </c>
      <c r="AK47" s="30" t="n">
        <f aca="false">AK25*Inputs!$B$24*(1+Inputs!$B$16)/12*Cases!$G$31</f>
        <v>32000</v>
      </c>
    </row>
    <row r="48" customFormat="false" ht="15" hidden="false" customHeight="true" outlineLevel="0" collapsed="false">
      <c r="A48" s="25" t="s">
        <v>281</v>
      </c>
      <c r="B48" s="30" t="n">
        <f aca="false">B64*Inputs!$B$31</f>
        <v>0</v>
      </c>
      <c r="C48" s="30" t="n">
        <f aca="false">C64*Inputs!$B$31</f>
        <v>60.75</v>
      </c>
      <c r="D48" s="30" t="n">
        <f aca="false">D64*Inputs!$B$31</f>
        <v>121.5</v>
      </c>
      <c r="E48" s="30" t="n">
        <f aca="false">E64*Inputs!$B$31</f>
        <v>60.75</v>
      </c>
      <c r="F48" s="30" t="n">
        <f aca="false">F64*Inputs!$B$31</f>
        <v>121.5</v>
      </c>
      <c r="G48" s="30" t="n">
        <f aca="false">G64*Inputs!$B$31</f>
        <v>134.0334135</v>
      </c>
      <c r="H48" s="30" t="n">
        <f aca="false">H64*Inputs!$B$31</f>
        <v>294.08583573</v>
      </c>
      <c r="I48" s="30" t="n">
        <f aca="false">I64*Inputs!$B$31</f>
        <v>211.8302496027</v>
      </c>
      <c r="J48" s="30" t="n">
        <f aca="false">J64*Inputs!$B$31</f>
        <v>371.104703471673</v>
      </c>
      <c r="K48" s="30" t="n">
        <f aca="false">K64*Inputs!$B$31</f>
        <v>288.078928666956</v>
      </c>
      <c r="L48" s="30" t="n">
        <f aca="false">L64*Inputs!$B$31</f>
        <v>446.590895745287</v>
      </c>
      <c r="M48" s="30" t="n">
        <f aca="false">M64*Inputs!$B$31</f>
        <v>362.810259017834</v>
      </c>
      <c r="N48" s="30" t="n">
        <f aca="false">N64*Inputs!$B$31</f>
        <v>520.574912792655</v>
      </c>
      <c r="O48" s="30" t="n">
        <f aca="false">O64*Inputs!$B$31</f>
        <v>496.804435894729</v>
      </c>
      <c r="P48" s="30" t="n">
        <f aca="false">P64*Inputs!$B$31</f>
        <v>653.836647900782</v>
      </c>
      <c r="Q48" s="30" t="n">
        <f aca="false">Q64*Inputs!$B$31</f>
        <v>568.591053651774</v>
      </c>
      <c r="R48" s="30" t="n">
        <f aca="false">R64*Inputs!$B$31</f>
        <v>724.905399480256</v>
      </c>
      <c r="S48" s="30" t="n">
        <f aca="false">S64*Inputs!$B$31</f>
        <v>712.232531215454</v>
      </c>
      <c r="T48" s="30" t="n">
        <f aca="false">T64*Inputs!$B$31</f>
        <v>893.862305133299</v>
      </c>
      <c r="U48" s="30" t="n">
        <f aca="false">U64*Inputs!$B$31</f>
        <v>832.968297176966</v>
      </c>
      <c r="V48" s="30" t="n">
        <f aca="false">V64*Inputs!$B$31</f>
        <v>1013.3907134352</v>
      </c>
      <c r="W48" s="30" t="n">
        <f aca="false">W64*Inputs!$B$31</f>
        <v>951.301421395844</v>
      </c>
      <c r="X48" s="30" t="n">
        <f aca="false">X64*Inputs!$B$31</f>
        <v>1130.54050641189</v>
      </c>
      <c r="Y48" s="30" t="n">
        <f aca="false">Y64*Inputs!$B$31</f>
        <v>1067.27971644277</v>
      </c>
      <c r="Z48" s="30" t="n">
        <f aca="false">Z64*Inputs!$B$31</f>
        <v>1245.35901850834</v>
      </c>
      <c r="AA48" s="30" t="n">
        <f aca="false">AA64*Inputs!$B$31</f>
        <v>1241.70004341826</v>
      </c>
      <c r="AB48" s="30" t="n">
        <f aca="false">AB64*Inputs!$B$31</f>
        <v>1418.64264221407</v>
      </c>
      <c r="AC48" s="30" t="n">
        <f aca="false">AC64*Inputs!$B$31</f>
        <v>1353.10833088693</v>
      </c>
      <c r="AD48" s="30" t="n">
        <f aca="false">AD64*Inputs!$B$31</f>
        <v>1528.93684680806</v>
      </c>
      <c r="AE48" s="30" t="n">
        <f aca="false">AE64*Inputs!$B$31</f>
        <v>1488.1360883716</v>
      </c>
      <c r="AF48" s="30" t="n">
        <f aca="false">AF64*Inputs!$B$31</f>
        <v>1736.33861896063</v>
      </c>
      <c r="AG48" s="30" t="n">
        <f aca="false">AG64*Inputs!$B$31</f>
        <v>1527.01550117205</v>
      </c>
      <c r="AH48" s="30" t="n">
        <f aca="false">AH64*Inputs!$B$31</f>
        <v>1718.68900575533</v>
      </c>
      <c r="AI48" s="30" t="n">
        <f aca="false">AI64*Inputs!$B$31</f>
        <v>1685.40621365778</v>
      </c>
      <c r="AJ48" s="30" t="n">
        <f aca="false">AJ64*Inputs!$B$31</f>
        <v>1695.6636611162</v>
      </c>
      <c r="AK48" s="30" t="n">
        <f aca="false">AK64*Inputs!$B$31</f>
        <v>1782.28862246504</v>
      </c>
    </row>
    <row r="49" customFormat="false" ht="15" hidden="false" customHeight="true" outlineLevel="0" collapsed="false">
      <c r="A49" s="23" t="s">
        <v>282</v>
      </c>
      <c r="B49" s="31" t="n">
        <f aca="false">SUM(B45:B48)</f>
        <v>16400</v>
      </c>
      <c r="C49" s="31" t="n">
        <f aca="false">SUM(C45:C48)</f>
        <v>16460.75</v>
      </c>
      <c r="D49" s="31" t="n">
        <f aca="false">SUM(D45:D48)</f>
        <v>16521.5</v>
      </c>
      <c r="E49" s="31" t="n">
        <f aca="false">SUM(E45:E48)</f>
        <v>16460.75</v>
      </c>
      <c r="F49" s="31" t="n">
        <f aca="false">SUM(F45:F48)</f>
        <v>16711.5</v>
      </c>
      <c r="G49" s="31" t="n">
        <f aca="false">SUM(G45:G48)</f>
        <v>17290.2334135</v>
      </c>
      <c r="H49" s="31" t="n">
        <f aca="false">SUM(H45:H48)</f>
        <v>18008.92383573</v>
      </c>
      <c r="I49" s="31" t="n">
        <f aca="false">SUM(I45:I48)</f>
        <v>18481.6198696027</v>
      </c>
      <c r="J49" s="31" t="n">
        <f aca="false">SUM(J45:J48)</f>
        <v>19188.3964272717</v>
      </c>
      <c r="K49" s="31" t="n">
        <f aca="false">SUM(K45:K48)</f>
        <v>19649.297735229</v>
      </c>
      <c r="L49" s="31" t="n">
        <f aca="false">SUM(L45:L48)</f>
        <v>20344.3975142417</v>
      </c>
      <c r="M49" s="31" t="n">
        <f aca="false">SUM(M45:M48)</f>
        <v>20793.7388113293</v>
      </c>
      <c r="N49" s="31" t="n">
        <f aca="false">SUM(N45:N48)</f>
        <v>21477.394179581</v>
      </c>
      <c r="O49" s="31" t="n">
        <f aca="false">SUM(O45:O48)</f>
        <v>21976.1555100151</v>
      </c>
      <c r="P49" s="31" t="n">
        <f aca="false">SUM(P45:P48)</f>
        <v>30648.59421128</v>
      </c>
      <c r="Q49" s="31" t="n">
        <f aca="false">SUM(Q45:Q48)</f>
        <v>31075.5010413972</v>
      </c>
      <c r="R49" s="31" t="n">
        <f aca="false">SUM(R45:R48)</f>
        <v>39926.9462873482</v>
      </c>
      <c r="S49" s="31" t="n">
        <f aca="false">SUM(S45:S48)</f>
        <v>40792.4530102047</v>
      </c>
      <c r="T49" s="31" t="n">
        <f aca="false">SUM(T45:T48)</f>
        <v>41841.5805793327</v>
      </c>
      <c r="U49" s="31" t="n">
        <f aca="false">SUM(U45:U48)</f>
        <v>42641.4093886344</v>
      </c>
      <c r="V49" s="31" t="n">
        <f aca="false">SUM(V45:V48)</f>
        <v>51672.047393978</v>
      </c>
      <c r="W49" s="31" t="n">
        <f aca="false">SUM(W45:W48)</f>
        <v>52453.5715351332</v>
      </c>
      <c r="X49" s="31" t="n">
        <f aca="false">SUM(X45:X48)</f>
        <v>53466.0879190119</v>
      </c>
      <c r="Y49" s="31" t="n">
        <f aca="false">SUM(Y45:Y48)</f>
        <v>54229.6716549168</v>
      </c>
      <c r="Z49" s="31" t="n">
        <f aca="false">SUM(Z45:Z48)</f>
        <v>63224.4270375976</v>
      </c>
      <c r="AA49" s="31" t="n">
        <f aca="false">SUM(AA45:AA48)</f>
        <v>64031.1773823166</v>
      </c>
      <c r="AB49" s="31" t="n">
        <f aca="false">SUM(AB45:AB48)</f>
        <v>65008.5252077235</v>
      </c>
      <c r="AC49" s="31" t="n">
        <f aca="false">SUM(AC45:AC48)</f>
        <v>65737.2920707412</v>
      </c>
      <c r="AD49" s="31" t="n">
        <f aca="false">SUM(AD45:AD48)</f>
        <v>66887.5787492638</v>
      </c>
      <c r="AE49" s="31" t="n">
        <f aca="false">SUM(AE45:AE48)</f>
        <v>68001.4915718028</v>
      </c>
      <c r="AF49" s="31" t="n">
        <f aca="false">SUM(AF45:AF48)</f>
        <v>69390.9605475575</v>
      </c>
      <c r="AG49" s="31" t="n">
        <f aca="false">SUM(AG45:AG48)</f>
        <v>70313.391210483</v>
      </c>
      <c r="AH49" s="31" t="n">
        <f aca="false">SUM(AH45:AH48)</f>
        <v>71623.6009579732</v>
      </c>
      <c r="AI49" s="31" t="n">
        <f aca="false">SUM(AI45:AI48)</f>
        <v>72699.5690463534</v>
      </c>
      <c r="AJ49" s="31" t="n">
        <f aca="false">SUM(AJ45:AJ48)</f>
        <v>73806.0848654849</v>
      </c>
      <c r="AK49" s="31" t="n">
        <f aca="false">SUM(AK45:AK48)</f>
        <v>74789.90561479</v>
      </c>
    </row>
    <row r="50" customFormat="false" ht="15" hidden="false" customHeight="true" outlineLevel="0" collapsed="false">
      <c r="A50" s="23" t="s">
        <v>283</v>
      </c>
      <c r="B50" s="31" t="n">
        <f aca="false">B43-B49</f>
        <v>-16400</v>
      </c>
      <c r="C50" s="31" t="n">
        <f aca="false">C43-C49</f>
        <v>-16460.75</v>
      </c>
      <c r="D50" s="31" t="n">
        <f aca="false">D43-D49</f>
        <v>-16521.5</v>
      </c>
      <c r="E50" s="31" t="n">
        <f aca="false">E43-E49</f>
        <v>-16460.75</v>
      </c>
      <c r="F50" s="31" t="n">
        <f aca="false">F43-F49</f>
        <v>-3234.135</v>
      </c>
      <c r="G50" s="31" t="n">
        <f aca="false">G43-G49</f>
        <v>12292.6792865</v>
      </c>
      <c r="H50" s="31" t="n">
        <f aca="false">H43-H49</f>
        <v>3326.70743727</v>
      </c>
      <c r="I50" s="31" t="n">
        <f aca="false">I43-I49</f>
        <v>18880.9764406673</v>
      </c>
      <c r="J50" s="31" t="n">
        <f aca="false">J43-J49</f>
        <v>9849.12161989563</v>
      </c>
      <c r="K50" s="31" t="n">
        <f aca="false">K43-K49</f>
        <v>25338.1664814667</v>
      </c>
      <c r="L50" s="31" t="n">
        <f aca="false">L43-L49</f>
        <v>16241.739760287</v>
      </c>
      <c r="M50" s="31" t="n">
        <f aca="false">M43-M49</f>
        <v>31666.8584404541</v>
      </c>
      <c r="N50" s="31" t="n">
        <f aca="false">N43-N49</f>
        <v>22507.1447996846</v>
      </c>
      <c r="O50" s="31" t="n">
        <f aca="false">O43-O49</f>
        <v>37808.8594294578</v>
      </c>
      <c r="P50" s="31" t="n">
        <f aca="false">P43-P49</f>
        <v>20587.1182787982</v>
      </c>
      <c r="Q50" s="31" t="n">
        <f aca="false">Q43-Q49</f>
        <v>35888.1756737802</v>
      </c>
      <c r="R50" s="31" t="n">
        <f aca="false">R43-R49</f>
        <v>31893.0063606774</v>
      </c>
      <c r="S50" s="31" t="n">
        <f aca="false">S43-S49</f>
        <v>49312.5778113406</v>
      </c>
      <c r="T50" s="31" t="n">
        <f aca="false">T43-T49</f>
        <v>42173.9039839972</v>
      </c>
      <c r="U50" s="31" t="n">
        <f aca="false">U43-U49</f>
        <v>59537.1980290622</v>
      </c>
      <c r="V50" s="31" t="n">
        <f aca="false">V43-V49</f>
        <v>44296.2779995416</v>
      </c>
      <c r="W50" s="31" t="n">
        <f aca="false">W43-W49</f>
        <v>61558.3483044512</v>
      </c>
      <c r="X50" s="31" t="n">
        <f aca="false">X43-X49</f>
        <v>54217.2167721767</v>
      </c>
      <c r="Y50" s="31" t="n">
        <f aca="false">Y43-Y49</f>
        <v>71380.0776893599</v>
      </c>
      <c r="Z50" s="31" t="n">
        <f aca="false">Z43-Z49</f>
        <v>55940.7288632363</v>
      </c>
      <c r="AA50" s="31" t="n">
        <f aca="false">AA43-AA49</f>
        <v>72945.6046595089</v>
      </c>
      <c r="AB50" s="31" t="n">
        <f aca="false">AB43-AB49</f>
        <v>65409.9930636839</v>
      </c>
      <c r="AC50" s="31" t="n">
        <f aca="false">AC43-AC49</f>
        <v>82380.318717952</v>
      </c>
      <c r="AD50" s="31" t="n">
        <f aca="false">AD43-AD49</f>
        <v>83245.1069448367</v>
      </c>
      <c r="AE50" s="31" t="n">
        <f aca="false">AE43-AE49</f>
        <v>107140.793171695</v>
      </c>
      <c r="AF50" s="31" t="n">
        <f aca="false">AF43-AF49</f>
        <v>84668.9385607304</v>
      </c>
      <c r="AG50" s="31" t="n">
        <f aca="false">AG43-AG49</f>
        <v>109182.467956722</v>
      </c>
      <c r="AH50" s="31" t="n">
        <f aca="false">AH43-AH49</f>
        <v>98435.3600175599</v>
      </c>
      <c r="AI50" s="31" t="n">
        <f aca="false">AI43-AI49</f>
        <v>110606.861369424</v>
      </c>
      <c r="AJ50" s="31" t="n">
        <f aca="false">AJ43-AJ49</f>
        <v>112175.341646135</v>
      </c>
      <c r="AK50" s="31" t="n">
        <f aca="false">AK43-AK49</f>
        <v>112726.150681714</v>
      </c>
    </row>
    <row r="51" customFormat="false" ht="15" hidden="false" customHeight="true" outlineLevel="0" collapsed="false">
      <c r="A51" s="25" t="s">
        <v>284</v>
      </c>
      <c r="B51" s="29" t="n">
        <f aca="false">IFERROR(B50/B43,0)</f>
        <v>0</v>
      </c>
      <c r="C51" s="29" t="n">
        <f aca="false">IFERROR(C50/C43,0)</f>
        <v>0</v>
      </c>
      <c r="D51" s="29" t="n">
        <f aca="false">IFERROR(D50/D43,0)</f>
        <v>0</v>
      </c>
      <c r="E51" s="29" t="n">
        <f aca="false">IFERROR(E50/E43,0)</f>
        <v>0</v>
      </c>
      <c r="F51" s="29" t="n">
        <f aca="false">IFERROR(F50/F43,0)</f>
        <v>-0.239967901737469</v>
      </c>
      <c r="G51" s="29" t="n">
        <f aca="false">IFERROR(G50/G43,0)</f>
        <v>0.415533095444655</v>
      </c>
      <c r="H51" s="29" t="n">
        <f aca="false">IFERROR(H50/H43,0)</f>
        <v>0.155922615773732</v>
      </c>
      <c r="I51" s="29" t="n">
        <f aca="false">IFERROR(I50/I43,0)</f>
        <v>0.505344336455478</v>
      </c>
      <c r="J51" s="29" t="n">
        <f aca="false">IFERROR(J50/J43,0)</f>
        <v>0.3391860696874</v>
      </c>
      <c r="K51" s="29" t="n">
        <f aca="false">IFERROR(K50/K43,0)</f>
        <v>0.563227266142803</v>
      </c>
      <c r="L51" s="29" t="n">
        <f aca="false">IFERROR(L50/L43,0)</f>
        <v>0.443931526261301</v>
      </c>
      <c r="M51" s="29" t="n">
        <f aca="false">IFERROR(M50/M43,0)</f>
        <v>0.603631298524296</v>
      </c>
      <c r="N51" s="29" t="n">
        <f aca="false">IFERROR(N50/N43,0)</f>
        <v>0.511705824864836</v>
      </c>
      <c r="O51" s="29" t="n">
        <f aca="false">IFERROR(O50/O43,0)</f>
        <v>0.632413648599669</v>
      </c>
      <c r="P51" s="29" t="n">
        <f aca="false">IFERROR(P50/P43,0)</f>
        <v>0.401811886246041</v>
      </c>
      <c r="Q51" s="29" t="n">
        <f aca="false">IFERROR(Q50/Q43,0)</f>
        <v>0.535934964061585</v>
      </c>
      <c r="R51" s="29" t="n">
        <f aca="false">IFERROR(R50/R43,0)</f>
        <v>0.444068885940071</v>
      </c>
      <c r="S51" s="29" t="n">
        <f aca="false">IFERROR(S50/S43,0)</f>
        <v>0.547278851821327</v>
      </c>
      <c r="T51" s="29" t="n">
        <f aca="false">IFERROR(T50/T43,0)</f>
        <v>0.501977750925271</v>
      </c>
      <c r="U51" s="29" t="n">
        <f aca="false">IFERROR(U50/U43,0)</f>
        <v>0.582677720255863</v>
      </c>
      <c r="V51" s="29" t="n">
        <f aca="false">IFERROR(V50/V43,0)</f>
        <v>0.461571855275207</v>
      </c>
      <c r="W51" s="29" t="n">
        <f aca="false">IFERROR(W50/W43,0)</f>
        <v>0.539929056462379</v>
      </c>
      <c r="X51" s="29" t="n">
        <f aca="false">IFERROR(X50/X43,0)</f>
        <v>0.503487675528341</v>
      </c>
      <c r="Y51" s="29" t="n">
        <f aca="false">IFERROR(Y50/Y43,0)</f>
        <v>0.568268610215265</v>
      </c>
      <c r="Z51" s="29" t="n">
        <f aca="false">IFERROR(Z50/Z43,0)</f>
        <v>0.469438641189617</v>
      </c>
      <c r="AA51" s="29" t="n">
        <f aca="false">IFERROR(AA50/AA43,0)</f>
        <v>0.532539920796469</v>
      </c>
      <c r="AB51" s="29" t="n">
        <f aca="false">IFERROR(AB50/AB43,0)</f>
        <v>0.501539152036388</v>
      </c>
      <c r="AC51" s="29" t="n">
        <f aca="false">IFERROR(AC50/AC43,0)</f>
        <v>0.556181795529209</v>
      </c>
      <c r="AD51" s="29" t="n">
        <f aca="false">IFERROR(AD50/AD43,0)</f>
        <v>0.554476905278647</v>
      </c>
      <c r="AE51" s="29" t="n">
        <f aca="false">IFERROR(AE50/AE43,0)</f>
        <v>0.611735728631191</v>
      </c>
      <c r="AF51" s="29" t="n">
        <f aca="false">IFERROR(AF50/AF43,0)</f>
        <v>0.549584538551574</v>
      </c>
      <c r="AG51" s="29" t="n">
        <f aca="false">IFERROR(AG50/AG43,0)</f>
        <v>0.608272906479786</v>
      </c>
      <c r="AH51" s="29" t="n">
        <f aca="false">IFERROR(AH50/AH43,0)</f>
        <v>0.578830774061486</v>
      </c>
      <c r="AI51" s="29" t="n">
        <f aca="false">IFERROR(AI50/AI43,0)</f>
        <v>0.603398697571845</v>
      </c>
      <c r="AJ51" s="29" t="n">
        <f aca="false">IFERROR(AJ50/AJ43,0)</f>
        <v>0.603153464032208</v>
      </c>
      <c r="AK51" s="29" t="n">
        <f aca="false">IFERROR(AK50/AK43,0)</f>
        <v>0.601154657942833</v>
      </c>
    </row>
    <row r="52" customFormat="false" ht="15" hidden="false" customHeight="true" outlineLevel="0" collapsed="false">
      <c r="A52" s="25" t="s">
        <v>285</v>
      </c>
      <c r="B52" s="30" t="n">
        <f aca="false">Staffing!$E$15*Cases!$G$31</f>
        <v>27100</v>
      </c>
      <c r="C52" s="30" t="n">
        <f aca="false">Staffing!$E$15*Cases!$G$31</f>
        <v>27100</v>
      </c>
      <c r="D52" s="30" t="n">
        <f aca="false">Staffing!$E$15*Cases!$G$31</f>
        <v>27100</v>
      </c>
      <c r="E52" s="30" t="n">
        <f aca="false">Staffing!$E$15*Cases!$G$31</f>
        <v>27100</v>
      </c>
      <c r="F52" s="30" t="n">
        <f aca="false">Staffing!$E$15*Cases!$G$31</f>
        <v>27100</v>
      </c>
      <c r="G52" s="30" t="n">
        <f aca="false">Staffing!$E$15*Cases!$G$31</f>
        <v>27100</v>
      </c>
      <c r="H52" s="30" t="n">
        <f aca="false">Staffing!$E$15*Cases!$G$31</f>
        <v>27100</v>
      </c>
      <c r="I52" s="30" t="n">
        <f aca="false">Staffing!$E$15*Cases!$G$31</f>
        <v>27100</v>
      </c>
      <c r="J52" s="30" t="n">
        <f aca="false">Staffing!$E$15*Cases!$G$31</f>
        <v>27100</v>
      </c>
      <c r="K52" s="30" t="n">
        <f aca="false">Staffing!$E$15*Cases!$G$31</f>
        <v>27100</v>
      </c>
      <c r="L52" s="30" t="n">
        <f aca="false">Staffing!$E$15*Cases!$G$31</f>
        <v>27100</v>
      </c>
      <c r="M52" s="30" t="n">
        <f aca="false">Staffing!$E$15*Cases!$G$31</f>
        <v>27100</v>
      </c>
      <c r="N52" s="30" t="n">
        <f aca="false">Staffing!$E$15*Cases!$G$31</f>
        <v>27100</v>
      </c>
      <c r="O52" s="30" t="n">
        <f aca="false">Staffing!$E$15*Cases!$G$31</f>
        <v>27100</v>
      </c>
      <c r="P52" s="30" t="n">
        <f aca="false">Staffing!$E$15*Cases!$G$31</f>
        <v>27100</v>
      </c>
      <c r="Q52" s="30" t="n">
        <f aca="false">Staffing!$E$15*Cases!$G$31</f>
        <v>27100</v>
      </c>
      <c r="R52" s="30" t="n">
        <f aca="false">Staffing!$E$15*Cases!$G$31</f>
        <v>27100</v>
      </c>
      <c r="S52" s="30" t="n">
        <f aca="false">Staffing!$E$15*Cases!$G$31</f>
        <v>27100</v>
      </c>
      <c r="T52" s="30" t="n">
        <f aca="false">Staffing!$E$15*Cases!$G$31</f>
        <v>27100</v>
      </c>
      <c r="U52" s="30" t="n">
        <f aca="false">Staffing!$E$15*Cases!$G$31</f>
        <v>27100</v>
      </c>
      <c r="V52" s="30" t="n">
        <f aca="false">Staffing!$E$15*Cases!$G$31</f>
        <v>27100</v>
      </c>
      <c r="W52" s="30" t="n">
        <f aca="false">Staffing!$E$15*Cases!$G$31</f>
        <v>27100</v>
      </c>
      <c r="X52" s="30" t="n">
        <f aca="false">Staffing!$E$15*Cases!$G$31</f>
        <v>27100</v>
      </c>
      <c r="Y52" s="30" t="n">
        <f aca="false">Staffing!$E$15*Cases!$G$31</f>
        <v>27100</v>
      </c>
      <c r="Z52" s="30" t="n">
        <f aca="false">Staffing!$E$15*Cases!$G$31</f>
        <v>27100</v>
      </c>
      <c r="AA52" s="30" t="n">
        <f aca="false">Staffing!$E$15*Cases!$G$31</f>
        <v>27100</v>
      </c>
      <c r="AB52" s="30" t="n">
        <f aca="false">Staffing!$E$15*Cases!$G$31</f>
        <v>27100</v>
      </c>
      <c r="AC52" s="30" t="n">
        <f aca="false">Staffing!$E$15*Cases!$G$31</f>
        <v>27100</v>
      </c>
      <c r="AD52" s="30" t="n">
        <f aca="false">Staffing!$E$15*Cases!$G$31</f>
        <v>27100</v>
      </c>
      <c r="AE52" s="30" t="n">
        <f aca="false">Staffing!$E$15*Cases!$G$31</f>
        <v>27100</v>
      </c>
      <c r="AF52" s="30" t="n">
        <f aca="false">Staffing!$E$15*Cases!$G$31</f>
        <v>27100</v>
      </c>
      <c r="AG52" s="30" t="n">
        <f aca="false">Staffing!$E$15*Cases!$G$31</f>
        <v>27100</v>
      </c>
      <c r="AH52" s="30" t="n">
        <f aca="false">Staffing!$E$15*Cases!$G$31</f>
        <v>27100</v>
      </c>
      <c r="AI52" s="30" t="n">
        <f aca="false">Staffing!$E$15*Cases!$G$31</f>
        <v>27100</v>
      </c>
      <c r="AJ52" s="30" t="n">
        <f aca="false">Staffing!$E$15*Cases!$G$31</f>
        <v>27100</v>
      </c>
      <c r="AK52" s="30" t="n">
        <f aca="false">Staffing!$E$15*Cases!$G$31</f>
        <v>27100</v>
      </c>
    </row>
    <row r="53" customFormat="false" ht="15" hidden="false" customHeight="true" outlineLevel="0" collapsed="false">
      <c r="A53" s="25" t="s">
        <v>286</v>
      </c>
      <c r="B53" s="30" t="n">
        <f aca="false">Inputs!$B$17</f>
        <v>7500</v>
      </c>
      <c r="C53" s="30" t="n">
        <f aca="false">Inputs!$B$17</f>
        <v>7500</v>
      </c>
      <c r="D53" s="30" t="n">
        <f aca="false">Inputs!$B$17</f>
        <v>7500</v>
      </c>
      <c r="E53" s="30" t="n">
        <f aca="false">Inputs!$B$17</f>
        <v>7500</v>
      </c>
      <c r="F53" s="30" t="n">
        <f aca="false">Inputs!$B$17</f>
        <v>7500</v>
      </c>
      <c r="G53" s="30" t="n">
        <f aca="false">Inputs!$B$17</f>
        <v>7500</v>
      </c>
      <c r="H53" s="30" t="n">
        <f aca="false">Inputs!$B$17</f>
        <v>7500</v>
      </c>
      <c r="I53" s="30" t="n">
        <f aca="false">Inputs!$B$17</f>
        <v>7500</v>
      </c>
      <c r="J53" s="30" t="n">
        <f aca="false">Inputs!$B$17</f>
        <v>7500</v>
      </c>
      <c r="K53" s="30" t="n">
        <f aca="false">Inputs!$B$17</f>
        <v>7500</v>
      </c>
      <c r="L53" s="30" t="n">
        <f aca="false">Inputs!$B$17</f>
        <v>7500</v>
      </c>
      <c r="M53" s="30" t="n">
        <f aca="false">Inputs!$B$17</f>
        <v>7500</v>
      </c>
      <c r="N53" s="30" t="n">
        <f aca="false">Inputs!$B$17</f>
        <v>7500</v>
      </c>
      <c r="O53" s="30" t="n">
        <f aca="false">Inputs!$B$17</f>
        <v>7500</v>
      </c>
      <c r="P53" s="30" t="n">
        <f aca="false">Inputs!$B$17</f>
        <v>7500</v>
      </c>
      <c r="Q53" s="30" t="n">
        <f aca="false">Inputs!$B$17</f>
        <v>7500</v>
      </c>
      <c r="R53" s="30" t="n">
        <f aca="false">Inputs!$B$17</f>
        <v>7500</v>
      </c>
      <c r="S53" s="30" t="n">
        <f aca="false">Inputs!$B$17</f>
        <v>7500</v>
      </c>
      <c r="T53" s="30" t="n">
        <f aca="false">Inputs!$B$17</f>
        <v>7500</v>
      </c>
      <c r="U53" s="30" t="n">
        <f aca="false">Inputs!$B$17</f>
        <v>7500</v>
      </c>
      <c r="V53" s="30" t="n">
        <f aca="false">Inputs!$B$17</f>
        <v>7500</v>
      </c>
      <c r="W53" s="30" t="n">
        <f aca="false">Inputs!$B$17</f>
        <v>7500</v>
      </c>
      <c r="X53" s="30" t="n">
        <f aca="false">Inputs!$B$17</f>
        <v>7500</v>
      </c>
      <c r="Y53" s="30" t="n">
        <f aca="false">Inputs!$B$17</f>
        <v>7500</v>
      </c>
      <c r="Z53" s="30" t="n">
        <f aca="false">Inputs!$B$17</f>
        <v>7500</v>
      </c>
      <c r="AA53" s="30" t="n">
        <f aca="false">Inputs!$B$17</f>
        <v>7500</v>
      </c>
      <c r="AB53" s="30" t="n">
        <f aca="false">Inputs!$B$17</f>
        <v>7500</v>
      </c>
      <c r="AC53" s="30" t="n">
        <f aca="false">Inputs!$B$17</f>
        <v>7500</v>
      </c>
      <c r="AD53" s="30" t="n">
        <f aca="false">Inputs!$B$17</f>
        <v>7500</v>
      </c>
      <c r="AE53" s="30" t="n">
        <f aca="false">Inputs!$B$17</f>
        <v>7500</v>
      </c>
      <c r="AF53" s="30" t="n">
        <f aca="false">Inputs!$B$17</f>
        <v>7500</v>
      </c>
      <c r="AG53" s="30" t="n">
        <f aca="false">Inputs!$B$17</f>
        <v>7500</v>
      </c>
      <c r="AH53" s="30" t="n">
        <f aca="false">Inputs!$B$17</f>
        <v>7500</v>
      </c>
      <c r="AI53" s="30" t="n">
        <f aca="false">Inputs!$B$17</f>
        <v>7500</v>
      </c>
      <c r="AJ53" s="30" t="n">
        <f aca="false">Inputs!$B$17</f>
        <v>7500</v>
      </c>
      <c r="AK53" s="30" t="n">
        <f aca="false">Inputs!$B$17</f>
        <v>7500</v>
      </c>
    </row>
    <row r="54" customFormat="false" ht="15" hidden="false" customHeight="true" outlineLevel="0" collapsed="false">
      <c r="A54" s="25" t="s">
        <v>287</v>
      </c>
      <c r="B54" s="30" t="n">
        <f aca="false">Inputs!$B$18</f>
        <v>6000</v>
      </c>
      <c r="C54" s="30" t="n">
        <f aca="false">Inputs!$B$18</f>
        <v>6000</v>
      </c>
      <c r="D54" s="30" t="n">
        <f aca="false">Inputs!$B$18</f>
        <v>6000</v>
      </c>
      <c r="E54" s="30" t="n">
        <f aca="false">Inputs!$B$18</f>
        <v>6000</v>
      </c>
      <c r="F54" s="30" t="n">
        <f aca="false">Inputs!$B$18</f>
        <v>6000</v>
      </c>
      <c r="G54" s="30" t="n">
        <f aca="false">Inputs!$B$18</f>
        <v>6000</v>
      </c>
      <c r="H54" s="30" t="n">
        <f aca="false">Inputs!$B$18</f>
        <v>6000</v>
      </c>
      <c r="I54" s="30" t="n">
        <f aca="false">Inputs!$B$18</f>
        <v>6000</v>
      </c>
      <c r="J54" s="30" t="n">
        <f aca="false">Inputs!$B$18</f>
        <v>6000</v>
      </c>
      <c r="K54" s="30" t="n">
        <f aca="false">Inputs!$B$18</f>
        <v>6000</v>
      </c>
      <c r="L54" s="30" t="n">
        <f aca="false">Inputs!$B$18</f>
        <v>6000</v>
      </c>
      <c r="M54" s="30" t="n">
        <f aca="false">Inputs!$B$18</f>
        <v>6000</v>
      </c>
      <c r="N54" s="30" t="n">
        <f aca="false">Inputs!$B$18</f>
        <v>6000</v>
      </c>
      <c r="O54" s="30" t="n">
        <f aca="false">Inputs!$B$18</f>
        <v>6000</v>
      </c>
      <c r="P54" s="30" t="n">
        <f aca="false">Inputs!$B$18</f>
        <v>6000</v>
      </c>
      <c r="Q54" s="30" t="n">
        <f aca="false">Inputs!$B$18</f>
        <v>6000</v>
      </c>
      <c r="R54" s="30" t="n">
        <f aca="false">Inputs!$B$18</f>
        <v>6000</v>
      </c>
      <c r="S54" s="30" t="n">
        <f aca="false">Inputs!$B$18</f>
        <v>6000</v>
      </c>
      <c r="T54" s="30" t="n">
        <f aca="false">Inputs!$B$18</f>
        <v>6000</v>
      </c>
      <c r="U54" s="30" t="n">
        <f aca="false">Inputs!$B$18</f>
        <v>6000</v>
      </c>
      <c r="V54" s="30" t="n">
        <f aca="false">Inputs!$B$18</f>
        <v>6000</v>
      </c>
      <c r="W54" s="30" t="n">
        <f aca="false">Inputs!$B$18</f>
        <v>6000</v>
      </c>
      <c r="X54" s="30" t="n">
        <f aca="false">Inputs!$B$18</f>
        <v>6000</v>
      </c>
      <c r="Y54" s="30" t="n">
        <f aca="false">Inputs!$B$18</f>
        <v>6000</v>
      </c>
      <c r="Z54" s="30" t="n">
        <f aca="false">Inputs!$B$18</f>
        <v>6000</v>
      </c>
      <c r="AA54" s="30" t="n">
        <f aca="false">Inputs!$B$18</f>
        <v>6000</v>
      </c>
      <c r="AB54" s="30" t="n">
        <f aca="false">Inputs!$B$18</f>
        <v>6000</v>
      </c>
      <c r="AC54" s="30" t="n">
        <f aca="false">Inputs!$B$18</f>
        <v>6000</v>
      </c>
      <c r="AD54" s="30" t="n">
        <f aca="false">Inputs!$B$18</f>
        <v>6000</v>
      </c>
      <c r="AE54" s="30" t="n">
        <f aca="false">Inputs!$B$18</f>
        <v>6000</v>
      </c>
      <c r="AF54" s="30" t="n">
        <f aca="false">Inputs!$B$18</f>
        <v>6000</v>
      </c>
      <c r="AG54" s="30" t="n">
        <f aca="false">Inputs!$B$18</f>
        <v>6000</v>
      </c>
      <c r="AH54" s="30" t="n">
        <f aca="false">Inputs!$B$18</f>
        <v>6000</v>
      </c>
      <c r="AI54" s="30" t="n">
        <f aca="false">Inputs!$B$18</f>
        <v>6000</v>
      </c>
      <c r="AJ54" s="30" t="n">
        <f aca="false">Inputs!$B$18</f>
        <v>6000</v>
      </c>
      <c r="AK54" s="30" t="n">
        <f aca="false">Inputs!$B$18</f>
        <v>6000</v>
      </c>
    </row>
    <row r="55" customFormat="false" ht="15" hidden="false" customHeight="true" outlineLevel="0" collapsed="false">
      <c r="A55" s="25" t="s">
        <v>288</v>
      </c>
      <c r="B55" s="30" t="n">
        <f aca="false">Inputs!$B$19</f>
        <v>2000</v>
      </c>
      <c r="C55" s="30" t="n">
        <f aca="false">Inputs!$B$19</f>
        <v>2000</v>
      </c>
      <c r="D55" s="30" t="n">
        <f aca="false">Inputs!$B$19</f>
        <v>2000</v>
      </c>
      <c r="E55" s="30" t="n">
        <f aca="false">Inputs!$B$19</f>
        <v>2000</v>
      </c>
      <c r="F55" s="30" t="n">
        <f aca="false">Inputs!$B$19</f>
        <v>2000</v>
      </c>
      <c r="G55" s="30" t="n">
        <f aca="false">Inputs!$B$19</f>
        <v>2000</v>
      </c>
      <c r="H55" s="30" t="n">
        <f aca="false">Inputs!$B$19</f>
        <v>2000</v>
      </c>
      <c r="I55" s="30" t="n">
        <f aca="false">Inputs!$B$19</f>
        <v>2000</v>
      </c>
      <c r="J55" s="30" t="n">
        <f aca="false">Inputs!$B$19</f>
        <v>2000</v>
      </c>
      <c r="K55" s="30" t="n">
        <f aca="false">Inputs!$B$19</f>
        <v>2000</v>
      </c>
      <c r="L55" s="30" t="n">
        <f aca="false">Inputs!$B$19</f>
        <v>2000</v>
      </c>
      <c r="M55" s="30" t="n">
        <f aca="false">Inputs!$B$19</f>
        <v>2000</v>
      </c>
      <c r="N55" s="30" t="n">
        <f aca="false">Inputs!$B$19</f>
        <v>2000</v>
      </c>
      <c r="O55" s="30" t="n">
        <f aca="false">Inputs!$B$19</f>
        <v>2000</v>
      </c>
      <c r="P55" s="30" t="n">
        <f aca="false">Inputs!$B$19</f>
        <v>2000</v>
      </c>
      <c r="Q55" s="30" t="n">
        <f aca="false">Inputs!$B$19</f>
        <v>2000</v>
      </c>
      <c r="R55" s="30" t="n">
        <f aca="false">Inputs!$B$19</f>
        <v>2000</v>
      </c>
      <c r="S55" s="30" t="n">
        <f aca="false">Inputs!$B$19</f>
        <v>2000</v>
      </c>
      <c r="T55" s="30" t="n">
        <f aca="false">Inputs!$B$19</f>
        <v>2000</v>
      </c>
      <c r="U55" s="30" t="n">
        <f aca="false">Inputs!$B$19</f>
        <v>2000</v>
      </c>
      <c r="V55" s="30" t="n">
        <f aca="false">Inputs!$B$19</f>
        <v>2000</v>
      </c>
      <c r="W55" s="30" t="n">
        <f aca="false">Inputs!$B$19</f>
        <v>2000</v>
      </c>
      <c r="X55" s="30" t="n">
        <f aca="false">Inputs!$B$19</f>
        <v>2000</v>
      </c>
      <c r="Y55" s="30" t="n">
        <f aca="false">Inputs!$B$19</f>
        <v>2000</v>
      </c>
      <c r="Z55" s="30" t="n">
        <f aca="false">Inputs!$B$19</f>
        <v>2000</v>
      </c>
      <c r="AA55" s="30" t="n">
        <f aca="false">Inputs!$B$19</f>
        <v>2000</v>
      </c>
      <c r="AB55" s="30" t="n">
        <f aca="false">Inputs!$B$19</f>
        <v>2000</v>
      </c>
      <c r="AC55" s="30" t="n">
        <f aca="false">Inputs!$B$19</f>
        <v>2000</v>
      </c>
      <c r="AD55" s="30" t="n">
        <f aca="false">Inputs!$B$19</f>
        <v>2000</v>
      </c>
      <c r="AE55" s="30" t="n">
        <f aca="false">Inputs!$B$19</f>
        <v>2000</v>
      </c>
      <c r="AF55" s="30" t="n">
        <f aca="false">Inputs!$B$19</f>
        <v>2000</v>
      </c>
      <c r="AG55" s="30" t="n">
        <f aca="false">Inputs!$B$19</f>
        <v>2000</v>
      </c>
      <c r="AH55" s="30" t="n">
        <f aca="false">Inputs!$B$19</f>
        <v>2000</v>
      </c>
      <c r="AI55" s="30" t="n">
        <f aca="false">Inputs!$B$19</f>
        <v>2000</v>
      </c>
      <c r="AJ55" s="30" t="n">
        <f aca="false">Inputs!$B$19</f>
        <v>2000</v>
      </c>
      <c r="AK55" s="30" t="n">
        <f aca="false">Inputs!$B$19</f>
        <v>2000</v>
      </c>
    </row>
    <row r="56" customFormat="false" ht="15" hidden="false" customHeight="true" outlineLevel="0" collapsed="false">
      <c r="A56" s="25" t="s">
        <v>289</v>
      </c>
      <c r="B56" s="30" t="n">
        <f aca="false">B62*Cases!$G$28</f>
        <v>0</v>
      </c>
      <c r="C56" s="30" t="n">
        <f aca="false">C62*Cases!$G$28</f>
        <v>0</v>
      </c>
      <c r="D56" s="30" t="n">
        <f aca="false">D62*Cases!$G$28</f>
        <v>0</v>
      </c>
      <c r="E56" s="30" t="n">
        <f aca="false">E62*Cases!$G$28</f>
        <v>0</v>
      </c>
      <c r="F56" s="30" t="n">
        <f aca="false">F62*Cases!$G$28</f>
        <v>74.02365</v>
      </c>
      <c r="G56" s="30" t="n">
        <f aca="false">G62*Cases!$G$28</f>
        <v>174.329127</v>
      </c>
      <c r="H56" s="30" t="n">
        <f aca="false">H62*Cases!$G$28</f>
        <v>152.60631273</v>
      </c>
      <c r="I56" s="30" t="n">
        <f aca="false">I62*Cases!$G$28</f>
        <v>252.1259631027</v>
      </c>
      <c r="J56" s="30" t="n">
        <f aca="false">J62*Cases!$G$28</f>
        <v>229.625180471673</v>
      </c>
      <c r="K56" s="30" t="n">
        <f aca="false">K62*Cases!$G$28</f>
        <v>328.374642166956</v>
      </c>
      <c r="L56" s="30" t="n">
        <f aca="false">L62*Cases!$G$28</f>
        <v>305.111372745287</v>
      </c>
      <c r="M56" s="30" t="n">
        <f aca="false">M62*Cases!$G$28</f>
        <v>403.105972517834</v>
      </c>
      <c r="N56" s="30" t="n">
        <f aca="false">N62*Cases!$G$28</f>
        <v>379.095389792656</v>
      </c>
      <c r="O56" s="30" t="n">
        <f aca="false">O62*Cases!$G$28</f>
        <v>476.350149394729</v>
      </c>
      <c r="P56" s="30" t="n">
        <f aca="false">P62*Cases!$G$28</f>
        <v>451.607124900782</v>
      </c>
      <c r="Q56" s="30" t="n">
        <f aca="false">Q62*Cases!$G$28</f>
        <v>548.136767151774</v>
      </c>
      <c r="R56" s="30" t="n">
        <f aca="false">R62*Cases!$G$28</f>
        <v>596.699526480256</v>
      </c>
      <c r="S56" s="30" t="n">
        <f aca="false">S62*Cases!$G$28</f>
        <v>718.800308215454</v>
      </c>
      <c r="T56" s="30" t="n">
        <f aca="false">T62*Cases!$G$28</f>
        <v>718.654845633299</v>
      </c>
      <c r="U56" s="30" t="n">
        <f aca="false">U62*Cases!$G$28</f>
        <v>839.536074176966</v>
      </c>
      <c r="V56" s="30" t="n">
        <f aca="false">V62*Cases!$G$28</f>
        <v>838.183253935196</v>
      </c>
      <c r="W56" s="30" t="n">
        <f aca="false">W62*Cases!$G$28</f>
        <v>957.869198395845</v>
      </c>
      <c r="X56" s="30" t="n">
        <f aca="false">X62*Cases!$G$28</f>
        <v>955.333046911886</v>
      </c>
      <c r="Y56" s="30" t="n">
        <f aca="false">Y62*Cases!$G$28</f>
        <v>1073.84749344277</v>
      </c>
      <c r="Z56" s="30" t="n">
        <f aca="false">Z62*Cases!$G$28</f>
        <v>1070.15155900834</v>
      </c>
      <c r="AA56" s="30" t="n">
        <f aca="false">AA62*Cases!$G$28</f>
        <v>1187.51782041826</v>
      </c>
      <c r="AB56" s="30" t="n">
        <f aca="false">AB62*Cases!$G$28</f>
        <v>1182.68518271407</v>
      </c>
      <c r="AC56" s="30" t="n">
        <f aca="false">AC62*Cases!$G$28</f>
        <v>1298.92610788693</v>
      </c>
      <c r="AD56" s="30" t="n">
        <f aca="false">AD62*Cases!$G$28</f>
        <v>1319.07685694101</v>
      </c>
      <c r="AE56" s="30" t="n">
        <f aca="false">AE62*Cases!$G$28</f>
        <v>1508.42284743498</v>
      </c>
      <c r="AF56" s="30" t="n">
        <f aca="false">AF62*Cases!$G$28</f>
        <v>1358.34899108288</v>
      </c>
      <c r="AG56" s="30" t="n">
        <f aca="false">AG62*Cases!$G$28</f>
        <v>1551.95859167205</v>
      </c>
      <c r="AH56" s="30" t="n">
        <f aca="false">AH62*Cases!$G$28</f>
        <v>1518.33960975533</v>
      </c>
      <c r="AI56" s="30" t="n">
        <f aca="false">AI62*Cases!$G$28</f>
        <v>1590.06430415778</v>
      </c>
      <c r="AJ56" s="30" t="n">
        <f aca="false">AJ62*Cases!$G$28</f>
        <v>1677.5642651162</v>
      </c>
      <c r="AK56" s="30" t="n">
        <f aca="false">AK62*Cases!$G$28</f>
        <v>1692.91056296504</v>
      </c>
    </row>
    <row r="57" customFormat="false" ht="15" hidden="false" customHeight="true" outlineLevel="0" collapsed="false">
      <c r="A57" s="25" t="s">
        <v>290</v>
      </c>
      <c r="B57" s="30" t="n">
        <f aca="false">SUM(B52:B56)</f>
        <v>42600</v>
      </c>
      <c r="C57" s="30" t="n">
        <f aca="false">SUM(C52:C56)</f>
        <v>42600</v>
      </c>
      <c r="D57" s="30" t="n">
        <f aca="false">SUM(D52:D56)</f>
        <v>42600</v>
      </c>
      <c r="E57" s="30" t="n">
        <f aca="false">SUM(E52:E56)</f>
        <v>42600</v>
      </c>
      <c r="F57" s="30" t="n">
        <f aca="false">SUM(F52:F56)</f>
        <v>42674.02365</v>
      </c>
      <c r="G57" s="30" t="n">
        <f aca="false">SUM(G52:G56)</f>
        <v>42774.329127</v>
      </c>
      <c r="H57" s="30" t="n">
        <f aca="false">SUM(H52:H56)</f>
        <v>42752.60631273</v>
      </c>
      <c r="I57" s="30" t="n">
        <f aca="false">SUM(I52:I56)</f>
        <v>42852.1259631027</v>
      </c>
      <c r="J57" s="30" t="n">
        <f aca="false">SUM(J52:J56)</f>
        <v>42829.6251804717</v>
      </c>
      <c r="K57" s="30" t="n">
        <f aca="false">SUM(K52:K56)</f>
        <v>42928.374642167</v>
      </c>
      <c r="L57" s="30" t="n">
        <f aca="false">SUM(L52:L56)</f>
        <v>42905.1113727453</v>
      </c>
      <c r="M57" s="30" t="n">
        <f aca="false">SUM(M52:M56)</f>
        <v>43003.1059725178</v>
      </c>
      <c r="N57" s="30" t="n">
        <f aca="false">SUM(N52:N56)</f>
        <v>42979.0953897927</v>
      </c>
      <c r="O57" s="30" t="n">
        <f aca="false">SUM(O52:O56)</f>
        <v>43076.3501493947</v>
      </c>
      <c r="P57" s="30" t="n">
        <f aca="false">SUM(P52:P56)</f>
        <v>43051.6071249008</v>
      </c>
      <c r="Q57" s="30" t="n">
        <f aca="false">SUM(Q52:Q56)</f>
        <v>43148.1367671518</v>
      </c>
      <c r="R57" s="30" t="n">
        <f aca="false">SUM(R52:R56)</f>
        <v>43196.6995264803</v>
      </c>
      <c r="S57" s="30" t="n">
        <f aca="false">SUM(S52:S56)</f>
        <v>43318.8003082155</v>
      </c>
      <c r="T57" s="30" t="n">
        <f aca="false">SUM(T52:T56)</f>
        <v>43318.6548456333</v>
      </c>
      <c r="U57" s="30" t="n">
        <f aca="false">SUM(U52:U56)</f>
        <v>43439.536074177</v>
      </c>
      <c r="V57" s="30" t="n">
        <f aca="false">SUM(V52:V56)</f>
        <v>43438.1832539352</v>
      </c>
      <c r="W57" s="30" t="n">
        <f aca="false">SUM(W52:W56)</f>
        <v>43557.8691983958</v>
      </c>
      <c r="X57" s="30" t="n">
        <f aca="false">SUM(X52:X56)</f>
        <v>43555.3330469119</v>
      </c>
      <c r="Y57" s="30" t="n">
        <f aca="false">SUM(Y52:Y56)</f>
        <v>43673.8474934428</v>
      </c>
      <c r="Z57" s="30" t="n">
        <f aca="false">SUM(Z52:Z56)</f>
        <v>43670.1515590083</v>
      </c>
      <c r="AA57" s="30" t="n">
        <f aca="false">SUM(AA52:AA56)</f>
        <v>43787.5178204183</v>
      </c>
      <c r="AB57" s="30" t="n">
        <f aca="false">SUM(AB52:AB56)</f>
        <v>43782.6851827141</v>
      </c>
      <c r="AC57" s="30" t="n">
        <f aca="false">SUM(AC52:AC56)</f>
        <v>43898.9261078869</v>
      </c>
      <c r="AD57" s="30" t="n">
        <f aca="false">SUM(AD52:AD56)</f>
        <v>43919.076856941</v>
      </c>
      <c r="AE57" s="30" t="n">
        <f aca="false">SUM(AE52:AE56)</f>
        <v>44108.422847435</v>
      </c>
      <c r="AF57" s="30" t="n">
        <f aca="false">SUM(AF52:AF56)</f>
        <v>43958.3489910829</v>
      </c>
      <c r="AG57" s="30" t="n">
        <f aca="false">SUM(AG52:AG56)</f>
        <v>44151.9585916721</v>
      </c>
      <c r="AH57" s="30" t="n">
        <f aca="false">SUM(AH52:AH56)</f>
        <v>44118.3396097553</v>
      </c>
      <c r="AI57" s="30" t="n">
        <f aca="false">SUM(AI52:AI56)</f>
        <v>44190.0643041578</v>
      </c>
      <c r="AJ57" s="30" t="n">
        <f aca="false">SUM(AJ52:AJ56)</f>
        <v>44277.5642651162</v>
      </c>
      <c r="AK57" s="30" t="n">
        <f aca="false">SUM(AK52:AK56)</f>
        <v>44292.910562965</v>
      </c>
    </row>
    <row r="58" customFormat="false" ht="15" hidden="false" customHeight="true" outlineLevel="0" collapsed="false">
      <c r="A58" s="23" t="s">
        <v>291</v>
      </c>
      <c r="B58" s="31" t="n">
        <f aca="false">B50-B57</f>
        <v>-59000</v>
      </c>
      <c r="C58" s="31" t="n">
        <f aca="false">C50-C57</f>
        <v>-59060.75</v>
      </c>
      <c r="D58" s="31" t="n">
        <f aca="false">D50-D57</f>
        <v>-59121.5</v>
      </c>
      <c r="E58" s="31" t="n">
        <f aca="false">E50-E57</f>
        <v>-59060.75</v>
      </c>
      <c r="F58" s="31" t="n">
        <f aca="false">F50-F57</f>
        <v>-45908.15865</v>
      </c>
      <c r="G58" s="31" t="n">
        <f aca="false">G50-G57</f>
        <v>-30481.6498405</v>
      </c>
      <c r="H58" s="31" t="n">
        <f aca="false">H50-H57</f>
        <v>-39425.89887546</v>
      </c>
      <c r="I58" s="31" t="n">
        <f aca="false">I50-I57</f>
        <v>-23971.1495224354</v>
      </c>
      <c r="J58" s="31" t="n">
        <f aca="false">J50-J57</f>
        <v>-32980.5035605761</v>
      </c>
      <c r="K58" s="31" t="n">
        <f aca="false">K50-K57</f>
        <v>-17590.2081607003</v>
      </c>
      <c r="L58" s="31" t="n">
        <f aca="false">L50-L57</f>
        <v>-26663.3716124583</v>
      </c>
      <c r="M58" s="31" t="n">
        <f aca="false">M50-M57</f>
        <v>-11336.2475320637</v>
      </c>
      <c r="N58" s="31" t="n">
        <f aca="false">N50-N57</f>
        <v>-20471.9505901081</v>
      </c>
      <c r="O58" s="31" t="n">
        <f aca="false">O50-O57</f>
        <v>-5267.49071993698</v>
      </c>
      <c r="P58" s="31" t="n">
        <f aca="false">P50-P57</f>
        <v>-22464.4888461026</v>
      </c>
      <c r="Q58" s="31" t="n">
        <f aca="false">Q50-Q57</f>
        <v>-7259.9610933716</v>
      </c>
      <c r="R58" s="31" t="n">
        <f aca="false">R50-R57</f>
        <v>-11303.6931658029</v>
      </c>
      <c r="S58" s="31" t="n">
        <f aca="false">S50-S57</f>
        <v>5993.77750312516</v>
      </c>
      <c r="T58" s="31" t="n">
        <f aca="false">T50-T57</f>
        <v>-1144.75086163609</v>
      </c>
      <c r="U58" s="31" t="n">
        <f aca="false">U50-U57</f>
        <v>16097.6619548853</v>
      </c>
      <c r="V58" s="31" t="n">
        <f aca="false">V50-V57</f>
        <v>858.094745606402</v>
      </c>
      <c r="W58" s="31" t="n">
        <f aca="false">W50-W57</f>
        <v>18000.4791060554</v>
      </c>
      <c r="X58" s="31" t="n">
        <f aca="false">X50-X57</f>
        <v>10661.8837252648</v>
      </c>
      <c r="Y58" s="31" t="n">
        <f aca="false">Y50-Y57</f>
        <v>27706.2301959172</v>
      </c>
      <c r="Z58" s="31" t="n">
        <f aca="false">Z50-Z57</f>
        <v>12270.577304228</v>
      </c>
      <c r="AA58" s="31" t="n">
        <f aca="false">AA50-AA57</f>
        <v>29158.0868390907</v>
      </c>
      <c r="AB58" s="31" t="n">
        <f aca="false">AB50-AB57</f>
        <v>21627.3078809698</v>
      </c>
      <c r="AC58" s="31" t="n">
        <f aca="false">AC50-AC57</f>
        <v>38481.3926100651</v>
      </c>
      <c r="AD58" s="31" t="n">
        <f aca="false">AD50-AD57</f>
        <v>39326.0300878957</v>
      </c>
      <c r="AE58" s="31" t="n">
        <f aca="false">AE50-AE57</f>
        <v>63032.3703242605</v>
      </c>
      <c r="AF58" s="31" t="n">
        <f aca="false">AF50-AF57</f>
        <v>40710.5895696475</v>
      </c>
      <c r="AG58" s="31" t="n">
        <f aca="false">AG50-AG57</f>
        <v>65030.5093650501</v>
      </c>
      <c r="AH58" s="31" t="n">
        <f aca="false">AH50-AH57</f>
        <v>54317.0204078045</v>
      </c>
      <c r="AI58" s="31" t="n">
        <f aca="false">AI50-AI57</f>
        <v>66416.7970652665</v>
      </c>
      <c r="AJ58" s="31" t="n">
        <f aca="false">AJ50-AJ57</f>
        <v>67897.7773810188</v>
      </c>
      <c r="AK58" s="31" t="n">
        <f aca="false">AK50-AK57</f>
        <v>68433.2401187486</v>
      </c>
    </row>
    <row r="59" customFormat="false" ht="15" hidden="false" customHeight="true" outlineLevel="0" collapsed="false">
      <c r="A59" s="25" t="s">
        <v>292</v>
      </c>
      <c r="B59" s="30" t="n">
        <f aca="false">MAX(0,B58)*Inputs!$B$15</f>
        <v>0</v>
      </c>
      <c r="C59" s="30" t="n">
        <f aca="false">MAX(0,C58)*Inputs!$B$15</f>
        <v>0</v>
      </c>
      <c r="D59" s="30" t="n">
        <f aca="false">MAX(0,D58)*Inputs!$B$15</f>
        <v>0</v>
      </c>
      <c r="E59" s="30" t="n">
        <f aca="false">MAX(0,E58)*Inputs!$B$15</f>
        <v>0</v>
      </c>
      <c r="F59" s="30" t="n">
        <f aca="false">MAX(0,F58)*Inputs!$B$15</f>
        <v>0</v>
      </c>
      <c r="G59" s="30" t="n">
        <f aca="false">MAX(0,G58)*Inputs!$B$15</f>
        <v>0</v>
      </c>
      <c r="H59" s="30" t="n">
        <f aca="false">MAX(0,H58)*Inputs!$B$15</f>
        <v>0</v>
      </c>
      <c r="I59" s="30" t="n">
        <f aca="false">MAX(0,I58)*Inputs!$B$15</f>
        <v>0</v>
      </c>
      <c r="J59" s="30" t="n">
        <f aca="false">MAX(0,J58)*Inputs!$B$15</f>
        <v>0</v>
      </c>
      <c r="K59" s="30" t="n">
        <f aca="false">MAX(0,K58)*Inputs!$B$15</f>
        <v>0</v>
      </c>
      <c r="L59" s="30" t="n">
        <f aca="false">MAX(0,L58)*Inputs!$B$15</f>
        <v>0</v>
      </c>
      <c r="M59" s="30" t="n">
        <f aca="false">MAX(0,M58)*Inputs!$B$15</f>
        <v>0</v>
      </c>
      <c r="N59" s="30" t="n">
        <f aca="false">MAX(0,N58)*Inputs!$B$15</f>
        <v>0</v>
      </c>
      <c r="O59" s="30" t="n">
        <f aca="false">MAX(0,O58)*Inputs!$B$15</f>
        <v>0</v>
      </c>
      <c r="P59" s="30" t="n">
        <f aca="false">MAX(0,P58)*Inputs!$B$15</f>
        <v>0</v>
      </c>
      <c r="Q59" s="30" t="n">
        <f aca="false">MAX(0,Q58)*Inputs!$B$15</f>
        <v>0</v>
      </c>
      <c r="R59" s="30" t="n">
        <f aca="false">MAX(0,R58)*Inputs!$B$15</f>
        <v>0</v>
      </c>
      <c r="S59" s="30" t="n">
        <f aca="false">MAX(0,S58)*Inputs!$B$15</f>
        <v>1498.44437578129</v>
      </c>
      <c r="T59" s="30" t="n">
        <f aca="false">MAX(0,T58)*Inputs!$B$15</f>
        <v>0</v>
      </c>
      <c r="U59" s="30" t="n">
        <f aca="false">MAX(0,U58)*Inputs!$B$15</f>
        <v>4024.41548872131</v>
      </c>
      <c r="V59" s="30" t="n">
        <f aca="false">MAX(0,V58)*Inputs!$B$15</f>
        <v>214.523686401601</v>
      </c>
      <c r="W59" s="30" t="n">
        <f aca="false">MAX(0,W58)*Inputs!$B$15</f>
        <v>4500.11977651384</v>
      </c>
      <c r="X59" s="30" t="n">
        <f aca="false">MAX(0,X58)*Inputs!$B$15</f>
        <v>2665.4709313162</v>
      </c>
      <c r="Y59" s="30" t="n">
        <f aca="false">MAX(0,Y58)*Inputs!$B$15</f>
        <v>6926.55754897929</v>
      </c>
      <c r="Z59" s="30" t="n">
        <f aca="false">MAX(0,Z58)*Inputs!$B$15</f>
        <v>3067.644326057</v>
      </c>
      <c r="AA59" s="30" t="n">
        <f aca="false">MAX(0,AA58)*Inputs!$B$15</f>
        <v>7289.52170977267</v>
      </c>
      <c r="AB59" s="30" t="n">
        <f aca="false">MAX(0,AB58)*Inputs!$B$15</f>
        <v>5406.82697024245</v>
      </c>
      <c r="AC59" s="30" t="n">
        <f aca="false">MAX(0,AC58)*Inputs!$B$15</f>
        <v>9620.34815251628</v>
      </c>
      <c r="AD59" s="30" t="n">
        <f aca="false">MAX(0,AD58)*Inputs!$B$15</f>
        <v>9831.50752197393</v>
      </c>
      <c r="AE59" s="30" t="n">
        <f aca="false">MAX(0,AE58)*Inputs!$B$15</f>
        <v>15758.0925810651</v>
      </c>
      <c r="AF59" s="30" t="n">
        <f aca="false">MAX(0,AF58)*Inputs!$B$15</f>
        <v>10177.6473924119</v>
      </c>
      <c r="AG59" s="30" t="n">
        <f aca="false">MAX(0,AG58)*Inputs!$B$15</f>
        <v>16257.6273412625</v>
      </c>
      <c r="AH59" s="30" t="n">
        <f aca="false">MAX(0,AH58)*Inputs!$B$15</f>
        <v>13579.2551019511</v>
      </c>
      <c r="AI59" s="30" t="n">
        <f aca="false">MAX(0,AI58)*Inputs!$B$15</f>
        <v>16604.1992663166</v>
      </c>
      <c r="AJ59" s="30" t="n">
        <f aca="false">MAX(0,AJ58)*Inputs!$B$15</f>
        <v>16974.4443452547</v>
      </c>
      <c r="AK59" s="30" t="n">
        <f aca="false">MAX(0,AK58)*Inputs!$B$15</f>
        <v>17108.3100296872</v>
      </c>
    </row>
    <row r="60" customFormat="false" ht="15" hidden="false" customHeight="true" outlineLevel="0" collapsed="false">
      <c r="A60" s="25" t="s">
        <v>293</v>
      </c>
      <c r="B60" s="30" t="n">
        <f aca="false">B49+B57-B56</f>
        <v>59000</v>
      </c>
      <c r="C60" s="30" t="n">
        <f aca="false">C49+C57-C56</f>
        <v>59060.75</v>
      </c>
      <c r="D60" s="30" t="n">
        <f aca="false">D49+D57-D56</f>
        <v>59121.5</v>
      </c>
      <c r="E60" s="30" t="n">
        <f aca="false">E49+E57-E56</f>
        <v>59060.75</v>
      </c>
      <c r="F60" s="30" t="n">
        <f aca="false">F49+F57-F56</f>
        <v>59311.5</v>
      </c>
      <c r="G60" s="30" t="n">
        <f aca="false">G49+G57-G56</f>
        <v>59890.2334135</v>
      </c>
      <c r="H60" s="30" t="n">
        <f aca="false">H49+H57-H56</f>
        <v>60608.92383573</v>
      </c>
      <c r="I60" s="30" t="n">
        <f aca="false">I49+I57-I56</f>
        <v>61081.6198696027</v>
      </c>
      <c r="J60" s="30" t="n">
        <f aca="false">J49+J57-J56</f>
        <v>61788.3964272717</v>
      </c>
      <c r="K60" s="30" t="n">
        <f aca="false">K49+K57-K56</f>
        <v>62249.297735229</v>
      </c>
      <c r="L60" s="30" t="n">
        <f aca="false">L49+L57-L56</f>
        <v>62944.3975142417</v>
      </c>
      <c r="M60" s="30" t="n">
        <f aca="false">M49+M57-M56</f>
        <v>63393.7388113293</v>
      </c>
      <c r="N60" s="30" t="n">
        <f aca="false">N49+N57-N56</f>
        <v>64077.394179581</v>
      </c>
      <c r="O60" s="30" t="n">
        <f aca="false">O49+O57-O56</f>
        <v>64576.1555100151</v>
      </c>
      <c r="P60" s="30" t="n">
        <f aca="false">P49+P57-P56</f>
        <v>73248.59421128</v>
      </c>
      <c r="Q60" s="30" t="n">
        <f aca="false">Q49+Q57-Q56</f>
        <v>73675.5010413972</v>
      </c>
      <c r="R60" s="30" t="n">
        <f aca="false">R49+R57-R56</f>
        <v>82526.9462873482</v>
      </c>
      <c r="S60" s="30" t="n">
        <f aca="false">S49+S57-S56</f>
        <v>83392.4530102048</v>
      </c>
      <c r="T60" s="30" t="n">
        <f aca="false">T49+T57-T56</f>
        <v>84441.5805793327</v>
      </c>
      <c r="U60" s="30" t="n">
        <f aca="false">U49+U57-U56</f>
        <v>85241.4093886344</v>
      </c>
      <c r="V60" s="30" t="n">
        <f aca="false">V49+V57-V56</f>
        <v>94272.047393978</v>
      </c>
      <c r="W60" s="30" t="n">
        <f aca="false">W49+W57-W56</f>
        <v>95053.5715351332</v>
      </c>
      <c r="X60" s="30" t="n">
        <f aca="false">X49+X57-X56</f>
        <v>96066.0879190119</v>
      </c>
      <c r="Y60" s="30" t="n">
        <f aca="false">Y49+Y57-Y56</f>
        <v>96829.6716549168</v>
      </c>
      <c r="Z60" s="30" t="n">
        <f aca="false">Z49+Z57-Z56</f>
        <v>105824.427037598</v>
      </c>
      <c r="AA60" s="30" t="n">
        <f aca="false">AA49+AA57-AA56</f>
        <v>106631.177382317</v>
      </c>
      <c r="AB60" s="30" t="n">
        <f aca="false">AB49+AB57-AB56</f>
        <v>107608.525207723</v>
      </c>
      <c r="AC60" s="30" t="n">
        <f aca="false">AC49+AC57-AC56</f>
        <v>108337.292070741</v>
      </c>
      <c r="AD60" s="30" t="n">
        <f aca="false">AD49+AD57-AD56</f>
        <v>109487.578749264</v>
      </c>
      <c r="AE60" s="30" t="n">
        <f aca="false">AE49+AE57-AE56</f>
        <v>110601.491571803</v>
      </c>
      <c r="AF60" s="30" t="n">
        <f aca="false">AF49+AF57-AF56</f>
        <v>111990.960547558</v>
      </c>
      <c r="AG60" s="30" t="n">
        <f aca="false">AG49+AG57-AG56</f>
        <v>112913.391210483</v>
      </c>
      <c r="AH60" s="30" t="n">
        <f aca="false">AH49+AH57-AH56</f>
        <v>114223.600957973</v>
      </c>
      <c r="AI60" s="30" t="n">
        <f aca="false">AI49+AI57-AI56</f>
        <v>115299.569046353</v>
      </c>
      <c r="AJ60" s="30" t="n">
        <f aca="false">AJ49+AJ57-AJ56</f>
        <v>116406.084865485</v>
      </c>
      <c r="AK60" s="30" t="n">
        <f aca="false">AK49+AK57-AK56</f>
        <v>117389.90561479</v>
      </c>
    </row>
    <row r="61" customFormat="false" ht="15" hidden="false" customHeight="true" outlineLevel="0" collapsed="false">
      <c r="A61" s="25" t="s">
        <v>294</v>
      </c>
      <c r="B61" s="30" t="n">
        <f aca="false">B30*B38*Cases!$G$26</f>
        <v>0</v>
      </c>
      <c r="C61" s="30" t="n">
        <f aca="false">C30*C38*Cases!$G$26</f>
        <v>6075</v>
      </c>
      <c r="D61" s="30" t="n">
        <f aca="false">D30*D38*Cases!$G$26</f>
        <v>12150</v>
      </c>
      <c r="E61" s="30" t="n">
        <f aca="false">E30*E38*Cases!$G$26</f>
        <v>6075</v>
      </c>
      <c r="F61" s="30" t="n">
        <f aca="false">F30*F38*Cases!$G$26</f>
        <v>12150</v>
      </c>
      <c r="G61" s="30" t="n">
        <f aca="false">G30*G38*Cases!$G$26</f>
        <v>6075</v>
      </c>
      <c r="H61" s="30" t="n">
        <f aca="false">H30*H38*Cases!$G$26</f>
        <v>12150</v>
      </c>
      <c r="I61" s="30" t="n">
        <f aca="false">I30*I38*Cases!$G$26</f>
        <v>6075</v>
      </c>
      <c r="J61" s="30" t="n">
        <f aca="false">J30*J38*Cases!$G$26</f>
        <v>12150</v>
      </c>
      <c r="K61" s="30" t="n">
        <f aca="false">K30*K38*Cases!$G$26</f>
        <v>6075</v>
      </c>
      <c r="L61" s="30" t="n">
        <f aca="false">L30*L38*Cases!$G$26</f>
        <v>12150</v>
      </c>
      <c r="M61" s="30" t="n">
        <f aca="false">M30*M38*Cases!$G$26</f>
        <v>6075</v>
      </c>
      <c r="N61" s="30" t="n">
        <f aca="false">N30*N38*Cases!$G$26</f>
        <v>12150</v>
      </c>
      <c r="O61" s="30" t="n">
        <f aca="false">O30*O38*Cases!$G$26</f>
        <v>12150</v>
      </c>
      <c r="P61" s="30" t="n">
        <f aca="false">P30*P38*Cases!$G$26</f>
        <v>18225</v>
      </c>
      <c r="Q61" s="30" t="n">
        <f aca="false">Q30*Q38*Cases!$G$26</f>
        <v>12150</v>
      </c>
      <c r="R61" s="30" t="n">
        <f aca="false">R30*R38*Cases!$G$26</f>
        <v>18225</v>
      </c>
      <c r="S61" s="30" t="n">
        <f aca="false">S30*S38*Cases!$G$26</f>
        <v>12150</v>
      </c>
      <c r="T61" s="30" t="n">
        <f aca="false">T30*T38*Cases!$G$26</f>
        <v>18225</v>
      </c>
      <c r="U61" s="30" t="n">
        <f aca="false">U30*U38*Cases!$G$26</f>
        <v>12150</v>
      </c>
      <c r="V61" s="30" t="n">
        <f aca="false">V30*V38*Cases!$G$26</f>
        <v>18225</v>
      </c>
      <c r="W61" s="30" t="n">
        <f aca="false">W30*W38*Cases!$G$26</f>
        <v>12150</v>
      </c>
      <c r="X61" s="30" t="n">
        <f aca="false">X30*X38*Cases!$G$26</f>
        <v>18225</v>
      </c>
      <c r="Y61" s="30" t="n">
        <f aca="false">Y30*Y38*Cases!$G$26</f>
        <v>12150</v>
      </c>
      <c r="Z61" s="30" t="n">
        <f aca="false">Z30*Z38*Cases!$G$26</f>
        <v>18225</v>
      </c>
      <c r="AA61" s="30" t="n">
        <f aca="false">AA30*AA38*Cases!$G$26</f>
        <v>18225</v>
      </c>
      <c r="AB61" s="30" t="n">
        <f aca="false">AB30*AB38*Cases!$G$26</f>
        <v>24300</v>
      </c>
      <c r="AC61" s="30" t="n">
        <f aca="false">AC30*AC38*Cases!$G$26</f>
        <v>18225</v>
      </c>
      <c r="AD61" s="30" t="n">
        <f aca="false">AD30*AD38*Cases!$G$26</f>
        <v>24300</v>
      </c>
      <c r="AE61" s="30" t="n">
        <f aca="false">AE30*AE38*Cases!$G$26</f>
        <v>18225</v>
      </c>
      <c r="AF61" s="30" t="n">
        <f aca="false">AF30*AF38*Cases!$G$26</f>
        <v>24300</v>
      </c>
      <c r="AG61" s="30" t="n">
        <f aca="false">AG30*AG38*Cases!$G$26</f>
        <v>18225</v>
      </c>
      <c r="AH61" s="30" t="n">
        <f aca="false">AH30*AH38*Cases!$G$26</f>
        <v>18225</v>
      </c>
      <c r="AI61" s="30" t="n">
        <f aca="false">AI30*AI38*Cases!$G$26</f>
        <v>18225</v>
      </c>
      <c r="AJ61" s="30" t="n">
        <f aca="false">AJ30*AJ38*Cases!$G$26</f>
        <v>12150</v>
      </c>
      <c r="AK61" s="30" t="n">
        <f aca="false">AK30*AK38*Cases!$G$26</f>
        <v>12150</v>
      </c>
    </row>
    <row r="62" customFormat="false" ht="15" hidden="false" customHeight="true" outlineLevel="0" collapsed="false">
      <c r="A62" s="25" t="s">
        <v>295</v>
      </c>
      <c r="B62" s="30" t="n">
        <f aca="false">SUM(B39:B40)+B42+B41*(1-Cases!$G$26)</f>
        <v>0</v>
      </c>
      <c r="C62" s="30" t="n">
        <f aca="false">SUM(C39:C40)+C42+C41*(1-Cases!$G$26)</f>
        <v>0</v>
      </c>
      <c r="D62" s="30" t="n">
        <f aca="false">SUM(D39:D40)+D42+D41*(1-Cases!$G$26)</f>
        <v>0</v>
      </c>
      <c r="E62" s="30" t="n">
        <f aca="false">SUM(E39:E40)+E42+E41*(1-Cases!$G$26)</f>
        <v>0</v>
      </c>
      <c r="F62" s="30" t="n">
        <f aca="false">SUM(F39:F40)+F42+F41*(1-Cases!$G$26)</f>
        <v>7402.365</v>
      </c>
      <c r="G62" s="30" t="n">
        <f aca="false">SUM(G39:G40)+G42+G41*(1-Cases!$G$26)</f>
        <v>17432.9127</v>
      </c>
      <c r="H62" s="30" t="n">
        <f aca="false">SUM(H39:H40)+H42+H41*(1-Cases!$G$26)</f>
        <v>15260.631273</v>
      </c>
      <c r="I62" s="30" t="n">
        <f aca="false">SUM(I39:I40)+I42+I41*(1-Cases!$G$26)</f>
        <v>25212.59631027</v>
      </c>
      <c r="J62" s="30" t="n">
        <f aca="false">SUM(J39:J40)+J42+J41*(1-Cases!$G$26)</f>
        <v>22962.5180471673</v>
      </c>
      <c r="K62" s="30" t="n">
        <f aca="false">SUM(K39:K40)+K42+K41*(1-Cases!$G$26)</f>
        <v>32837.4642166956</v>
      </c>
      <c r="L62" s="30" t="n">
        <f aca="false">SUM(L39:L40)+L42+L41*(1-Cases!$G$26)</f>
        <v>30511.1372745287</v>
      </c>
      <c r="M62" s="30" t="n">
        <f aca="false">SUM(M39:M40)+M42+M41*(1-Cases!$G$26)</f>
        <v>40310.5972517834</v>
      </c>
      <c r="N62" s="30" t="n">
        <f aca="false">SUM(N39:N40)+N42+N41*(1-Cases!$G$26)</f>
        <v>37909.5389792656</v>
      </c>
      <c r="O62" s="30" t="n">
        <f aca="false">SUM(O39:O40)+O42+O41*(1-Cases!$G$26)</f>
        <v>47635.0149394729</v>
      </c>
      <c r="P62" s="30" t="n">
        <f aca="false">SUM(P39:P40)+P42+P41*(1-Cases!$G$26)</f>
        <v>45160.7124900782</v>
      </c>
      <c r="Q62" s="30" t="n">
        <f aca="false">SUM(Q39:Q40)+Q42+Q41*(1-Cases!$G$26)</f>
        <v>54813.6767151774</v>
      </c>
      <c r="R62" s="30" t="n">
        <f aca="false">SUM(R39:R40)+R42+R41*(1-Cases!$G$26)</f>
        <v>59669.9526480256</v>
      </c>
      <c r="S62" s="30" t="n">
        <f aca="false">SUM(S39:S40)+S42+S41*(1-Cases!$G$26)</f>
        <v>71880.0308215453</v>
      </c>
      <c r="T62" s="30" t="n">
        <f aca="false">SUM(T39:T40)+T42+T41*(1-Cases!$G$26)</f>
        <v>71865.4845633299</v>
      </c>
      <c r="U62" s="30" t="n">
        <f aca="false">SUM(U39:U40)+U42+U41*(1-Cases!$G$26)</f>
        <v>83953.6074176966</v>
      </c>
      <c r="V62" s="30" t="n">
        <f aca="false">SUM(V39:V40)+V42+V41*(1-Cases!$G$26)</f>
        <v>83818.3253935196</v>
      </c>
      <c r="W62" s="30" t="n">
        <f aca="false">SUM(W39:W40)+W42+W41*(1-Cases!$G$26)</f>
        <v>95786.9198395844</v>
      </c>
      <c r="X62" s="30" t="n">
        <f aca="false">SUM(X39:X40)+X42+X41*(1-Cases!$G$26)</f>
        <v>95533.3046911886</v>
      </c>
      <c r="Y62" s="30" t="n">
        <f aca="false">SUM(Y39:Y40)+Y42+Y41*(1-Cases!$G$26)</f>
        <v>107384.749344277</v>
      </c>
      <c r="Z62" s="30" t="n">
        <f aca="false">SUM(Z39:Z40)+Z42+Z41*(1-Cases!$G$26)</f>
        <v>107015.155900834</v>
      </c>
      <c r="AA62" s="30" t="n">
        <f aca="false">SUM(AA39:AA40)+AA42+AA41*(1-Cases!$G$26)</f>
        <v>118751.782041826</v>
      </c>
      <c r="AB62" s="30" t="n">
        <f aca="false">SUM(AB39:AB40)+AB42+AB41*(1-Cases!$G$26)</f>
        <v>118268.518271407</v>
      </c>
      <c r="AC62" s="30" t="n">
        <f aca="false">SUM(AC39:AC40)+AC42+AC41*(1-Cases!$G$26)</f>
        <v>129892.610788693</v>
      </c>
      <c r="AD62" s="30" t="n">
        <f aca="false">SUM(AD39:AD40)+AD42+AD41*(1-Cases!$G$26)</f>
        <v>131907.685694101</v>
      </c>
      <c r="AE62" s="30" t="n">
        <f aca="false">SUM(AE39:AE40)+AE42+AE41*(1-Cases!$G$26)</f>
        <v>150842.284743498</v>
      </c>
      <c r="AF62" s="30" t="n">
        <f aca="false">SUM(AF39:AF40)+AF42+AF41*(1-Cases!$G$26)</f>
        <v>135834.899108288</v>
      </c>
      <c r="AG62" s="30" t="n">
        <f aca="false">SUM(AG39:AG40)+AG42+AG41*(1-Cases!$G$26)</f>
        <v>155195.859167205</v>
      </c>
      <c r="AH62" s="30" t="n">
        <f aca="false">SUM(AH39:AH40)+AH42+AH41*(1-Cases!$G$26)</f>
        <v>151833.960975533</v>
      </c>
      <c r="AI62" s="30" t="n">
        <f aca="false">SUM(AI39:AI40)+AI42+AI41*(1-Cases!$G$26)</f>
        <v>159006.430415778</v>
      </c>
      <c r="AJ62" s="30" t="n">
        <f aca="false">SUM(AJ39:AJ40)+AJ42+AJ41*(1-Cases!$G$26)</f>
        <v>167756.42651162</v>
      </c>
      <c r="AK62" s="30" t="n">
        <f aca="false">SUM(AK39:AK40)+AK42+AK41*(1-Cases!$G$26)</f>
        <v>169291.056296504</v>
      </c>
    </row>
    <row r="63" customFormat="false" ht="15" hidden="false" customHeight="true" outlineLevel="0" collapsed="false">
      <c r="A63" s="25" t="s">
        <v>296</v>
      </c>
      <c r="B63" s="30" t="n">
        <f aca="false">IF(B5&gt;Cases!$G$27,INDEX($B62:$AK62,1,MAX(1,B5-Cases!$G$27)),0)*(1-Cases!$G$28)</f>
        <v>0</v>
      </c>
      <c r="C63" s="30" t="n">
        <f aca="false">IF(C5&gt;Cases!$G$27,INDEX($B62:$AK62,1,MAX(1,C5-Cases!$G$27)),0)*(1-Cases!$G$28)</f>
        <v>0</v>
      </c>
      <c r="D63" s="30" t="n">
        <f aca="false">IF(D5&gt;Cases!$G$27,INDEX($B62:$AK62,1,MAX(1,D5-Cases!$G$27)),0)*(1-Cases!$G$28)</f>
        <v>0</v>
      </c>
      <c r="E63" s="30" t="n">
        <f aca="false">IF(E5&gt;Cases!$G$27,INDEX($B62:$AK62,1,MAX(1,E5-Cases!$G$27)),0)*(1-Cases!$G$28)</f>
        <v>0</v>
      </c>
      <c r="F63" s="30" t="n">
        <f aca="false">IF(F5&gt;Cases!$G$27,INDEX($B62:$AK62,1,MAX(1,F5-Cases!$G$27)),0)*(1-Cases!$G$28)</f>
        <v>0</v>
      </c>
      <c r="G63" s="30" t="n">
        <f aca="false">IF(G5&gt;Cases!$G$27,INDEX($B62:$AK62,1,MAX(1,G5-Cases!$G$27)),0)*(1-Cases!$G$28)</f>
        <v>7328.34135</v>
      </c>
      <c r="H63" s="30" t="n">
        <f aca="false">IF(H5&gt;Cases!$G$27,INDEX($B62:$AK62,1,MAX(1,H5-Cases!$G$27)),0)*(1-Cases!$G$28)</f>
        <v>17258.583573</v>
      </c>
      <c r="I63" s="30" t="n">
        <f aca="false">IF(I5&gt;Cases!$G$27,INDEX($B62:$AK62,1,MAX(1,I5-Cases!$G$27)),0)*(1-Cases!$G$28)</f>
        <v>15108.02496027</v>
      </c>
      <c r="J63" s="30" t="n">
        <f aca="false">IF(J5&gt;Cases!$G$27,INDEX($B62:$AK62,1,MAX(1,J5-Cases!$G$27)),0)*(1-Cases!$G$28)</f>
        <v>24960.4703471673</v>
      </c>
      <c r="K63" s="30" t="n">
        <f aca="false">IF(K5&gt;Cases!$G$27,INDEX($B62:$AK62,1,MAX(1,K5-Cases!$G$27)),0)*(1-Cases!$G$28)</f>
        <v>22732.8928666956</v>
      </c>
      <c r="L63" s="30" t="n">
        <f aca="false">IF(L5&gt;Cases!$G$27,INDEX($B62:$AK62,1,MAX(1,L5-Cases!$G$27)),0)*(1-Cases!$G$28)</f>
        <v>32509.0895745287</v>
      </c>
      <c r="M63" s="30" t="n">
        <f aca="false">IF(M5&gt;Cases!$G$27,INDEX($B62:$AK62,1,MAX(1,M5-Cases!$G$27)),0)*(1-Cases!$G$28)</f>
        <v>30206.0259017834</v>
      </c>
      <c r="N63" s="30" t="n">
        <f aca="false">IF(N5&gt;Cases!$G$27,INDEX($B62:$AK62,1,MAX(1,N5-Cases!$G$27)),0)*(1-Cases!$G$28)</f>
        <v>39907.4912792655</v>
      </c>
      <c r="O63" s="30" t="n">
        <f aca="false">IF(O5&gt;Cases!$G$27,INDEX($B62:$AK62,1,MAX(1,O5-Cases!$G$27)),0)*(1-Cases!$G$28)</f>
        <v>37530.4435894729</v>
      </c>
      <c r="P63" s="30" t="n">
        <f aca="false">IF(P5&gt;Cases!$G$27,INDEX($B62:$AK62,1,MAX(1,P5-Cases!$G$27)),0)*(1-Cases!$G$28)</f>
        <v>47158.6647900782</v>
      </c>
      <c r="Q63" s="30" t="n">
        <f aca="false">IF(Q5&gt;Cases!$G$27,INDEX($B62:$AK62,1,MAX(1,Q5-Cases!$G$27)),0)*(1-Cases!$G$28)</f>
        <v>44709.1053651774</v>
      </c>
      <c r="R63" s="30" t="n">
        <f aca="false">IF(R5&gt;Cases!$G$27,INDEX($B62:$AK62,1,MAX(1,R5-Cases!$G$27)),0)*(1-Cases!$G$28)</f>
        <v>54265.5399480256</v>
      </c>
      <c r="S63" s="30" t="n">
        <f aca="false">IF(S5&gt;Cases!$G$27,INDEX($B62:$AK62,1,MAX(1,S5-Cases!$G$27)),0)*(1-Cases!$G$28)</f>
        <v>59073.2531215454</v>
      </c>
      <c r="T63" s="30" t="n">
        <f aca="false">IF(T5&gt;Cases!$G$27,INDEX($B62:$AK62,1,MAX(1,T5-Cases!$G$27)),0)*(1-Cases!$G$28)</f>
        <v>71161.2305133299</v>
      </c>
      <c r="U63" s="30" t="n">
        <f aca="false">IF(U5&gt;Cases!$G$27,INDEX($B62:$AK62,1,MAX(1,U5-Cases!$G$27)),0)*(1-Cases!$G$28)</f>
        <v>71146.8297176966</v>
      </c>
      <c r="V63" s="30" t="n">
        <f aca="false">IF(V5&gt;Cases!$G$27,INDEX($B62:$AK62,1,MAX(1,V5-Cases!$G$27)),0)*(1-Cases!$G$28)</f>
        <v>83114.0713435196</v>
      </c>
      <c r="W63" s="30" t="n">
        <f aca="false">IF(W5&gt;Cases!$G$27,INDEX($B62:$AK62,1,MAX(1,W5-Cases!$G$27)),0)*(1-Cases!$G$28)</f>
        <v>82980.1421395844</v>
      </c>
      <c r="X63" s="30" t="n">
        <f aca="false">IF(X5&gt;Cases!$G$27,INDEX($B62:$AK62,1,MAX(1,X5-Cases!$G$27)),0)*(1-Cases!$G$28)</f>
        <v>94829.0506411886</v>
      </c>
      <c r="Y63" s="30" t="n">
        <f aca="false">IF(Y5&gt;Cases!$G$27,INDEX($B62:$AK62,1,MAX(1,Y5-Cases!$G$27)),0)*(1-Cases!$G$28)</f>
        <v>94577.9716442767</v>
      </c>
      <c r="Z63" s="30" t="n">
        <f aca="false">IF(Z5&gt;Cases!$G$27,INDEX($B62:$AK62,1,MAX(1,Z5-Cases!$G$27)),0)*(1-Cases!$G$28)</f>
        <v>106310.901850834</v>
      </c>
      <c r="AA63" s="30" t="n">
        <f aca="false">IF(AA5&gt;Cases!$G$27,INDEX($B62:$AK62,1,MAX(1,AA5-Cases!$G$27)),0)*(1-Cases!$G$28)</f>
        <v>105945.004341826</v>
      </c>
      <c r="AB63" s="30" t="n">
        <f aca="false">IF(AB5&gt;Cases!$G$27,INDEX($B62:$AK62,1,MAX(1,AB5-Cases!$G$27)),0)*(1-Cases!$G$28)</f>
        <v>117564.264221407</v>
      </c>
      <c r="AC63" s="30" t="n">
        <f aca="false">IF(AC5&gt;Cases!$G$27,INDEX($B62:$AK62,1,MAX(1,AC5-Cases!$G$27)),0)*(1-Cases!$G$28)</f>
        <v>117085.833088693</v>
      </c>
      <c r="AD63" s="30" t="n">
        <f aca="false">IF(AD5&gt;Cases!$G$27,INDEX($B62:$AK62,1,MAX(1,AD5-Cases!$G$27)),0)*(1-Cases!$G$28)</f>
        <v>128593.684680806</v>
      </c>
      <c r="AE63" s="30" t="n">
        <f aca="false">IF(AE5&gt;Cases!$G$27,INDEX($B62:$AK62,1,MAX(1,AE5-Cases!$G$27)),0)*(1-Cases!$G$28)</f>
        <v>130588.60883716</v>
      </c>
      <c r="AF63" s="30" t="n">
        <f aca="false">IF(AF5&gt;Cases!$G$27,INDEX($B62:$AK62,1,MAX(1,AF5-Cases!$G$27)),0)*(1-Cases!$G$28)</f>
        <v>149333.861896063</v>
      </c>
      <c r="AG63" s="30" t="n">
        <f aca="false">IF(AG5&gt;Cases!$G$27,INDEX($B62:$AK62,1,MAX(1,AG5-Cases!$G$27)),0)*(1-Cases!$G$28)</f>
        <v>134476.550117205</v>
      </c>
      <c r="AH63" s="30" t="n">
        <f aca="false">IF(AH5&gt;Cases!$G$27,INDEX($B62:$AK62,1,MAX(1,AH5-Cases!$G$27)),0)*(1-Cases!$G$28)</f>
        <v>153643.900575533</v>
      </c>
      <c r="AI63" s="30" t="n">
        <f aca="false">IF(AI5&gt;Cases!$G$27,INDEX($B62:$AK62,1,MAX(1,AI5-Cases!$G$27)),0)*(1-Cases!$G$28)</f>
        <v>150315.621365778</v>
      </c>
      <c r="AJ63" s="30" t="n">
        <f aca="false">IF(AJ5&gt;Cases!$G$27,INDEX($B62:$AK62,1,MAX(1,AJ5-Cases!$G$27)),0)*(1-Cases!$G$28)</f>
        <v>157416.36611162</v>
      </c>
      <c r="AK63" s="30" t="n">
        <f aca="false">IF(AK5&gt;Cases!$G$27,INDEX($B62:$AK62,1,MAX(1,AK5-Cases!$G$27)),0)*(1-Cases!$G$28)</f>
        <v>166078.862246504</v>
      </c>
    </row>
    <row r="64" customFormat="false" ht="15" hidden="false" customHeight="true" outlineLevel="0" collapsed="false">
      <c r="A64" s="23" t="s">
        <v>297</v>
      </c>
      <c r="B64" s="31" t="n">
        <f aca="false">SUM(B61:B61,B63)</f>
        <v>0</v>
      </c>
      <c r="C64" s="31" t="n">
        <f aca="false">SUM(C61:C61,C63)</f>
        <v>6075</v>
      </c>
      <c r="D64" s="31" t="n">
        <f aca="false">SUM(D61:D61,D63)</f>
        <v>12150</v>
      </c>
      <c r="E64" s="31" t="n">
        <f aca="false">SUM(E61:E61,E63)</f>
        <v>6075</v>
      </c>
      <c r="F64" s="31" t="n">
        <f aca="false">SUM(F61:F61,F63)</f>
        <v>12150</v>
      </c>
      <c r="G64" s="31" t="n">
        <f aca="false">SUM(G61:G61,G63)</f>
        <v>13403.34135</v>
      </c>
      <c r="H64" s="31" t="n">
        <f aca="false">SUM(H61:H61,H63)</f>
        <v>29408.583573</v>
      </c>
      <c r="I64" s="31" t="n">
        <f aca="false">SUM(I61:I61,I63)</f>
        <v>21183.02496027</v>
      </c>
      <c r="J64" s="31" t="n">
        <f aca="false">SUM(J61:J61,J63)</f>
        <v>37110.4703471673</v>
      </c>
      <c r="K64" s="31" t="n">
        <f aca="false">SUM(K61:K61,K63)</f>
        <v>28807.8928666956</v>
      </c>
      <c r="L64" s="31" t="n">
        <f aca="false">SUM(L61:L61,L63)</f>
        <v>44659.0895745287</v>
      </c>
      <c r="M64" s="31" t="n">
        <f aca="false">SUM(M61:M61,M63)</f>
        <v>36281.0259017834</v>
      </c>
      <c r="N64" s="31" t="n">
        <f aca="false">SUM(N61:N61,N63)</f>
        <v>52057.4912792655</v>
      </c>
      <c r="O64" s="31" t="n">
        <f aca="false">SUM(O61:O61,O63)</f>
        <v>49680.4435894729</v>
      </c>
      <c r="P64" s="31" t="n">
        <f aca="false">SUM(P61:P61,P63)</f>
        <v>65383.6647900782</v>
      </c>
      <c r="Q64" s="31" t="n">
        <f aca="false">SUM(Q61:Q61,Q63)</f>
        <v>56859.1053651774</v>
      </c>
      <c r="R64" s="31" t="n">
        <f aca="false">SUM(R61:R61,R63)</f>
        <v>72490.5399480256</v>
      </c>
      <c r="S64" s="31" t="n">
        <f aca="false">SUM(S61:S61,S63)</f>
        <v>71223.2531215454</v>
      </c>
      <c r="T64" s="31" t="n">
        <f aca="false">SUM(T61:T61,T63)</f>
        <v>89386.2305133299</v>
      </c>
      <c r="U64" s="31" t="n">
        <f aca="false">SUM(U61:U61,U63)</f>
        <v>83296.8297176966</v>
      </c>
      <c r="V64" s="31" t="n">
        <f aca="false">SUM(V61:V61,V63)</f>
        <v>101339.07134352</v>
      </c>
      <c r="W64" s="31" t="n">
        <f aca="false">SUM(W61:W61,W63)</f>
        <v>95130.1421395844</v>
      </c>
      <c r="X64" s="31" t="n">
        <f aca="false">SUM(X61:X61,X63)</f>
        <v>113054.050641189</v>
      </c>
      <c r="Y64" s="31" t="n">
        <f aca="false">SUM(Y61:Y61,Y63)</f>
        <v>106727.971644277</v>
      </c>
      <c r="Z64" s="31" t="n">
        <f aca="false">SUM(Z61:Z61,Z63)</f>
        <v>124535.901850834</v>
      </c>
      <c r="AA64" s="31" t="n">
        <f aca="false">SUM(AA61:AA61,AA63)</f>
        <v>124170.004341826</v>
      </c>
      <c r="AB64" s="31" t="n">
        <f aca="false">SUM(AB61:AB61,AB63)</f>
        <v>141864.264221407</v>
      </c>
      <c r="AC64" s="31" t="n">
        <f aca="false">SUM(AC61:AC61,AC63)</f>
        <v>135310.833088693</v>
      </c>
      <c r="AD64" s="31" t="n">
        <f aca="false">SUM(AD61:AD61,AD63)</f>
        <v>152893.684680806</v>
      </c>
      <c r="AE64" s="31" t="n">
        <f aca="false">SUM(AE61:AE61,AE63)</f>
        <v>148813.60883716</v>
      </c>
      <c r="AF64" s="31" t="n">
        <f aca="false">SUM(AF61:AF61,AF63)</f>
        <v>173633.861896063</v>
      </c>
      <c r="AG64" s="31" t="n">
        <f aca="false">SUM(AG61:AG61,AG63)</f>
        <v>152701.550117205</v>
      </c>
      <c r="AH64" s="31" t="n">
        <f aca="false">SUM(AH61:AH61,AH63)</f>
        <v>171868.900575533</v>
      </c>
      <c r="AI64" s="31" t="n">
        <f aca="false">SUM(AI61:AI61,AI63)</f>
        <v>168540.621365778</v>
      </c>
      <c r="AJ64" s="31" t="n">
        <f aca="false">SUM(AJ61:AJ61,AJ63)</f>
        <v>169566.36611162</v>
      </c>
      <c r="AK64" s="31" t="n">
        <f aca="false">SUM(AK61:AK61,AK63)</f>
        <v>178228.862246504</v>
      </c>
    </row>
    <row r="65" customFormat="false" ht="15" hidden="false" customHeight="true" outlineLevel="0" collapsed="false">
      <c r="A65" s="25" t="s">
        <v>298</v>
      </c>
      <c r="B65" s="30" t="n">
        <f aca="false">0+B62*(1-Cases!$G$28)-B63</f>
        <v>0</v>
      </c>
      <c r="C65" s="30" t="n">
        <f aca="false">B65+C62*(1-Cases!$G$28)-C63</f>
        <v>0</v>
      </c>
      <c r="D65" s="30" t="n">
        <f aca="false">C65+D62*(1-Cases!$G$28)-D63</f>
        <v>0</v>
      </c>
      <c r="E65" s="30" t="n">
        <f aca="false">D65+E62*(1-Cases!$G$28)-E63</f>
        <v>0</v>
      </c>
      <c r="F65" s="30" t="n">
        <f aca="false">E65+F62*(1-Cases!$G$28)-F63</f>
        <v>7328.34135</v>
      </c>
      <c r="G65" s="30" t="n">
        <f aca="false">F65+G62*(1-Cases!$G$28)-G63</f>
        <v>17258.583573</v>
      </c>
      <c r="H65" s="30" t="n">
        <f aca="false">G65+H62*(1-Cases!$G$28)-H63</f>
        <v>15108.02496027</v>
      </c>
      <c r="I65" s="30" t="n">
        <f aca="false">H65+I62*(1-Cases!$G$28)-I63</f>
        <v>24960.4703471673</v>
      </c>
      <c r="J65" s="30" t="n">
        <f aca="false">I65+J62*(1-Cases!$G$28)-J63</f>
        <v>22732.8928666956</v>
      </c>
      <c r="K65" s="30" t="n">
        <f aca="false">J65+K62*(1-Cases!$G$28)-K63</f>
        <v>32509.0895745287</v>
      </c>
      <c r="L65" s="30" t="n">
        <f aca="false">K65+L62*(1-Cases!$G$28)-L63</f>
        <v>30206.0259017834</v>
      </c>
      <c r="M65" s="30" t="n">
        <f aca="false">L65+M62*(1-Cases!$G$28)-M63</f>
        <v>39907.4912792656</v>
      </c>
      <c r="N65" s="30" t="n">
        <f aca="false">M65+N62*(1-Cases!$G$28)-N63</f>
        <v>37530.4435894729</v>
      </c>
      <c r="O65" s="30" t="n">
        <f aca="false">N65+O62*(1-Cases!$G$28)-O63</f>
        <v>47158.6647900782</v>
      </c>
      <c r="P65" s="30" t="n">
        <f aca="false">O65+P62*(1-Cases!$G$28)-P63</f>
        <v>44709.1053651774</v>
      </c>
      <c r="Q65" s="30" t="n">
        <f aca="false">P65+Q62*(1-Cases!$G$28)-Q63</f>
        <v>54265.5399480256</v>
      </c>
      <c r="R65" s="30" t="n">
        <f aca="false">Q65+R62*(1-Cases!$G$28)-R63</f>
        <v>59073.2531215454</v>
      </c>
      <c r="S65" s="30" t="n">
        <f aca="false">R65+S62*(1-Cases!$G$28)-S63</f>
        <v>71161.2305133299</v>
      </c>
      <c r="T65" s="30" t="n">
        <f aca="false">S65+T62*(1-Cases!$G$28)-T63</f>
        <v>71146.8297176966</v>
      </c>
      <c r="U65" s="30" t="n">
        <f aca="false">T65+U62*(1-Cases!$G$28)-U63</f>
        <v>83114.0713435197</v>
      </c>
      <c r="V65" s="30" t="n">
        <f aca="false">U65+V62*(1-Cases!$G$28)-V63</f>
        <v>82980.1421395845</v>
      </c>
      <c r="W65" s="30" t="n">
        <f aca="false">V65+W62*(1-Cases!$G$28)-W63</f>
        <v>94829.0506411886</v>
      </c>
      <c r="X65" s="30" t="n">
        <f aca="false">W65+X62*(1-Cases!$G$28)-X63</f>
        <v>94577.9716442767</v>
      </c>
      <c r="Y65" s="30" t="n">
        <f aca="false">X65+Y62*(1-Cases!$G$28)-Y63</f>
        <v>106310.901850834</v>
      </c>
      <c r="Z65" s="30" t="n">
        <f aca="false">Y65+Z62*(1-Cases!$G$28)-Z63</f>
        <v>105945.004341826</v>
      </c>
      <c r="AA65" s="30" t="n">
        <f aca="false">Z65+AA62*(1-Cases!$G$28)-AA63</f>
        <v>117564.264221407</v>
      </c>
      <c r="AB65" s="30" t="n">
        <f aca="false">AA65+AB62*(1-Cases!$G$28)-AB63</f>
        <v>117085.833088693</v>
      </c>
      <c r="AC65" s="30" t="n">
        <f aca="false">AB65+AC62*(1-Cases!$G$28)-AC63</f>
        <v>128593.684680806</v>
      </c>
      <c r="AD65" s="30" t="n">
        <f aca="false">AC65+AD62*(1-Cases!$G$28)-AD63</f>
        <v>130588.60883716</v>
      </c>
      <c r="AE65" s="30" t="n">
        <f aca="false">AD65+AE62*(1-Cases!$G$28)-AE63</f>
        <v>149333.861896063</v>
      </c>
      <c r="AF65" s="30" t="n">
        <f aca="false">AE65+AF62*(1-Cases!$G$28)-AF63</f>
        <v>134476.550117205</v>
      </c>
      <c r="AG65" s="30" t="n">
        <f aca="false">AF65+AG62*(1-Cases!$G$28)-AG63</f>
        <v>153643.900575533</v>
      </c>
      <c r="AH65" s="30" t="n">
        <f aca="false">AG65+AH62*(1-Cases!$G$28)-AH63</f>
        <v>150315.621365778</v>
      </c>
      <c r="AI65" s="30" t="n">
        <f aca="false">AH65+AI62*(1-Cases!$G$28)-AI63</f>
        <v>157416.36611162</v>
      </c>
      <c r="AJ65" s="30" t="n">
        <f aca="false">AI65+AJ62*(1-Cases!$G$28)-AJ63</f>
        <v>166078.862246504</v>
      </c>
      <c r="AK65" s="30" t="n">
        <f aca="false">AJ65+AK62*(1-Cases!$G$28)-AK63</f>
        <v>167598.145733539</v>
      </c>
    </row>
    <row r="66" customFormat="false" ht="15" hidden="false" customHeight="true" outlineLevel="0" collapsed="false">
      <c r="A66" s="25" t="s">
        <v>299</v>
      </c>
      <c r="B66" s="30" t="n">
        <f aca="false">0+B61-B41*Cases!$G$26</f>
        <v>0</v>
      </c>
      <c r="C66" s="30" t="n">
        <f aca="false">B66+C61-C41*Cases!$G$26</f>
        <v>6075</v>
      </c>
      <c r="D66" s="30" t="n">
        <f aca="false">C66+D61-D41*Cases!$G$26</f>
        <v>18225</v>
      </c>
      <c r="E66" s="30" t="n">
        <f aca="false">D66+E61-E41*Cases!$G$26</f>
        <v>24300</v>
      </c>
      <c r="F66" s="30" t="n">
        <f aca="false">E66+F61-F41*Cases!$G$26</f>
        <v>30375</v>
      </c>
      <c r="G66" s="30" t="n">
        <f aca="false">F66+G61-G41*Cases!$G$26</f>
        <v>24300</v>
      </c>
      <c r="H66" s="30" t="n">
        <f aca="false">G66+H61-H41*Cases!$G$26</f>
        <v>30375</v>
      </c>
      <c r="I66" s="30" t="n">
        <f aca="false">H66+I61-I41*Cases!$G$26</f>
        <v>24300</v>
      </c>
      <c r="J66" s="30" t="n">
        <f aca="false">I66+J61-J41*Cases!$G$26</f>
        <v>30375</v>
      </c>
      <c r="K66" s="30" t="n">
        <f aca="false">J66+K61-K41*Cases!$G$26</f>
        <v>24300</v>
      </c>
      <c r="L66" s="30" t="n">
        <f aca="false">K66+L61-L41*Cases!$G$26</f>
        <v>30375</v>
      </c>
      <c r="M66" s="30" t="n">
        <f aca="false">L66+M61-M41*Cases!$G$26</f>
        <v>24300</v>
      </c>
      <c r="N66" s="30" t="n">
        <f aca="false">M66+N61-N41*Cases!$G$26</f>
        <v>30375</v>
      </c>
      <c r="O66" s="30" t="n">
        <f aca="false">N66+O61-O41*Cases!$G$26</f>
        <v>30375</v>
      </c>
      <c r="P66" s="30" t="n">
        <f aca="false">O66+P61-P41*Cases!$G$26</f>
        <v>42525</v>
      </c>
      <c r="Q66" s="30" t="n">
        <f aca="false">P66+Q61-Q41*Cases!$G$26</f>
        <v>42525</v>
      </c>
      <c r="R66" s="30" t="n">
        <f aca="false">Q66+R61-R41*Cases!$G$26</f>
        <v>48600</v>
      </c>
      <c r="S66" s="30" t="n">
        <f aca="false">R66+S61-S41*Cases!$G$26</f>
        <v>42525</v>
      </c>
      <c r="T66" s="30" t="n">
        <f aca="false">S66+T61-T41*Cases!$G$26</f>
        <v>48600</v>
      </c>
      <c r="U66" s="30" t="n">
        <f aca="false">T66+U61-U41*Cases!$G$26</f>
        <v>42525</v>
      </c>
      <c r="V66" s="30" t="n">
        <f aca="false">U66+V61-V41*Cases!$G$26</f>
        <v>48600</v>
      </c>
      <c r="W66" s="30" t="n">
        <f aca="false">V66+W61-W41*Cases!$G$26</f>
        <v>42525</v>
      </c>
      <c r="X66" s="30" t="n">
        <f aca="false">W66+X61-X41*Cases!$G$26</f>
        <v>48600</v>
      </c>
      <c r="Y66" s="30" t="n">
        <f aca="false">X66+Y61-Y41*Cases!$G$26</f>
        <v>42525</v>
      </c>
      <c r="Z66" s="30" t="n">
        <f aca="false">Y66+Z61-Z41*Cases!$G$26</f>
        <v>48600</v>
      </c>
      <c r="AA66" s="30" t="n">
        <f aca="false">Z66+AA61-AA41*Cases!$G$26</f>
        <v>48600</v>
      </c>
      <c r="AB66" s="30" t="n">
        <f aca="false">AA66+AB61-AB41*Cases!$G$26</f>
        <v>60750</v>
      </c>
      <c r="AC66" s="30" t="n">
        <f aca="false">AB66+AC61-AC41*Cases!$G$26</f>
        <v>60750</v>
      </c>
      <c r="AD66" s="30" t="n">
        <f aca="false">AC66+AD61-AD41*Cases!$G$26</f>
        <v>66825</v>
      </c>
      <c r="AE66" s="30" t="n">
        <f aca="false">AD66+AE61-AE41*Cases!$G$26</f>
        <v>60750</v>
      </c>
      <c r="AF66" s="30" t="n">
        <f aca="false">AE66+AF61-AF41*Cases!$G$26</f>
        <v>66825</v>
      </c>
      <c r="AG66" s="30" t="n">
        <f aca="false">AF66+AG61-AG41*Cases!$G$26</f>
        <v>60750</v>
      </c>
      <c r="AH66" s="30" t="n">
        <f aca="false">AG66+AH61-AH41*Cases!$G$26</f>
        <v>60750</v>
      </c>
      <c r="AI66" s="30" t="n">
        <f aca="false">AH66+AI61-AI41*Cases!$G$26</f>
        <v>54675</v>
      </c>
      <c r="AJ66" s="30" t="n">
        <f aca="false">AI66+AJ61-AJ41*Cases!$G$26</f>
        <v>48600</v>
      </c>
      <c r="AK66" s="30" t="n">
        <f aca="false">AJ66+AK61-AK41*Cases!$G$26</f>
        <v>42525</v>
      </c>
    </row>
    <row r="67" customFormat="false" ht="15" hidden="false" customHeight="true" outlineLevel="0" collapsed="false">
      <c r="A67" s="25" t="s">
        <v>300</v>
      </c>
      <c r="B67" s="30" t="n">
        <f aca="false">B64*Inputs!$B$27</f>
        <v>0</v>
      </c>
      <c r="C67" s="30" t="n">
        <f aca="false">C64*Inputs!$B$27</f>
        <v>182.25</v>
      </c>
      <c r="D67" s="30" t="n">
        <f aca="false">D64*Inputs!$B$27</f>
        <v>364.5</v>
      </c>
      <c r="E67" s="30" t="n">
        <f aca="false">E64*Inputs!$B$27</f>
        <v>182.25</v>
      </c>
      <c r="F67" s="30" t="n">
        <f aca="false">F64*Inputs!$B$27</f>
        <v>364.5</v>
      </c>
      <c r="G67" s="30" t="n">
        <f aca="false">G64*Inputs!$B$27</f>
        <v>402.1002405</v>
      </c>
      <c r="H67" s="30" t="n">
        <f aca="false">H64*Inputs!$B$27</f>
        <v>882.25750719</v>
      </c>
      <c r="I67" s="30" t="n">
        <f aca="false">I64*Inputs!$B$27</f>
        <v>635.4907488081</v>
      </c>
      <c r="J67" s="30" t="n">
        <f aca="false">J64*Inputs!$B$27</f>
        <v>1113.31411041502</v>
      </c>
      <c r="K67" s="30" t="n">
        <f aca="false">K64*Inputs!$B$27</f>
        <v>864.236786000869</v>
      </c>
      <c r="L67" s="30" t="n">
        <f aca="false">L64*Inputs!$B$27</f>
        <v>1339.77268723586</v>
      </c>
      <c r="M67" s="30" t="n">
        <f aca="false">M64*Inputs!$B$27</f>
        <v>1088.4307770535</v>
      </c>
      <c r="N67" s="30" t="n">
        <f aca="false">N64*Inputs!$B$27</f>
        <v>1561.72473837797</v>
      </c>
      <c r="O67" s="30" t="n">
        <f aca="false">O64*Inputs!$B$27</f>
        <v>1490.41330768419</v>
      </c>
      <c r="P67" s="30" t="n">
        <f aca="false">P64*Inputs!$B$27</f>
        <v>1961.50994370234</v>
      </c>
      <c r="Q67" s="30" t="n">
        <f aca="false">Q64*Inputs!$B$27</f>
        <v>1705.77316095532</v>
      </c>
      <c r="R67" s="30" t="n">
        <f aca="false">R64*Inputs!$B$27</f>
        <v>2174.71619844077</v>
      </c>
      <c r="S67" s="30" t="n">
        <f aca="false">S64*Inputs!$B$27</f>
        <v>2136.69759364636</v>
      </c>
      <c r="T67" s="30" t="n">
        <f aca="false">T64*Inputs!$B$27</f>
        <v>2681.5869153999</v>
      </c>
      <c r="U67" s="30" t="n">
        <f aca="false">U64*Inputs!$B$27</f>
        <v>2498.9048915309</v>
      </c>
      <c r="V67" s="30" t="n">
        <f aca="false">V64*Inputs!$B$27</f>
        <v>3040.17214030559</v>
      </c>
      <c r="W67" s="30" t="n">
        <f aca="false">W64*Inputs!$B$27</f>
        <v>2853.90426418753</v>
      </c>
      <c r="X67" s="30" t="n">
        <f aca="false">X64*Inputs!$B$27</f>
        <v>3391.62151923566</v>
      </c>
      <c r="Y67" s="30" t="n">
        <f aca="false">Y64*Inputs!$B$27</f>
        <v>3201.8391493283</v>
      </c>
      <c r="Z67" s="30" t="n">
        <f aca="false">Z64*Inputs!$B$27</f>
        <v>3736.07705552502</v>
      </c>
      <c r="AA67" s="30" t="n">
        <f aca="false">AA64*Inputs!$B$27</f>
        <v>3725.10013025477</v>
      </c>
      <c r="AB67" s="30" t="n">
        <f aca="false">AB64*Inputs!$B$27</f>
        <v>4255.92792664222</v>
      </c>
      <c r="AC67" s="30" t="n">
        <f aca="false">AC64*Inputs!$B$27</f>
        <v>4059.3249926608</v>
      </c>
      <c r="AD67" s="30" t="n">
        <f aca="false">AD64*Inputs!$B$27</f>
        <v>4586.81054042419</v>
      </c>
      <c r="AE67" s="30" t="n">
        <f aca="false">AE64*Inputs!$B$27</f>
        <v>4464.40826511479</v>
      </c>
      <c r="AF67" s="30" t="n">
        <f aca="false">AF64*Inputs!$B$27</f>
        <v>5209.0158568819</v>
      </c>
      <c r="AG67" s="30" t="n">
        <f aca="false">AG64*Inputs!$B$27</f>
        <v>4581.04650351615</v>
      </c>
      <c r="AH67" s="30" t="n">
        <f aca="false">AH64*Inputs!$B$27</f>
        <v>5156.06701726599</v>
      </c>
      <c r="AI67" s="30" t="n">
        <f aca="false">AI64*Inputs!$B$27</f>
        <v>5056.21864097333</v>
      </c>
      <c r="AJ67" s="30" t="n">
        <f aca="false">AJ64*Inputs!$B$27</f>
        <v>5086.9909833486</v>
      </c>
      <c r="AK67" s="30" t="n">
        <f aca="false">AK64*Inputs!$B$27</f>
        <v>5346.86586739511</v>
      </c>
    </row>
    <row r="68" customFormat="false" ht="15" hidden="false" customHeight="true" outlineLevel="0" collapsed="false">
      <c r="A68" s="25" t="s">
        <v>301</v>
      </c>
      <c r="B68" s="30" t="n">
        <f aca="false">IF(B5&gt;Inputs!$B$28,INDEX($B67:$AK67,1,MAX(1,B5-Inputs!$B$28)),0)</f>
        <v>0</v>
      </c>
      <c r="C68" s="30" t="n">
        <f aca="false">IF(C5&gt;Inputs!$B$28,INDEX($B67:$AK67,1,MAX(1,C5-Inputs!$B$28)),0)</f>
        <v>0</v>
      </c>
      <c r="D68" s="30" t="n">
        <f aca="false">IF(D5&gt;Inputs!$B$28,INDEX($B67:$AK67,1,MAX(1,D5-Inputs!$B$28)),0)</f>
        <v>0</v>
      </c>
      <c r="E68" s="30" t="n">
        <f aca="false">IF(E5&gt;Inputs!$B$28,INDEX($B67:$AK67,1,MAX(1,E5-Inputs!$B$28)),0)</f>
        <v>0</v>
      </c>
      <c r="F68" s="30" t="n">
        <f aca="false">IF(F5&gt;Inputs!$B$28,INDEX($B67:$AK67,1,MAX(1,F5-Inputs!$B$28)),0)</f>
        <v>182.25</v>
      </c>
      <c r="G68" s="30" t="n">
        <f aca="false">IF(G5&gt;Inputs!$B$28,INDEX($B67:$AK67,1,MAX(1,G5-Inputs!$B$28)),0)</f>
        <v>364.5</v>
      </c>
      <c r="H68" s="30" t="n">
        <f aca="false">IF(H5&gt;Inputs!$B$28,INDEX($B67:$AK67,1,MAX(1,H5-Inputs!$B$28)),0)</f>
        <v>182.25</v>
      </c>
      <c r="I68" s="30" t="n">
        <f aca="false">IF(I5&gt;Inputs!$B$28,INDEX($B67:$AK67,1,MAX(1,I5-Inputs!$B$28)),0)</f>
        <v>364.5</v>
      </c>
      <c r="J68" s="30" t="n">
        <f aca="false">IF(J5&gt;Inputs!$B$28,INDEX($B67:$AK67,1,MAX(1,J5-Inputs!$B$28)),0)</f>
        <v>402.1002405</v>
      </c>
      <c r="K68" s="30" t="n">
        <f aca="false">IF(K5&gt;Inputs!$B$28,INDEX($B67:$AK67,1,MAX(1,K5-Inputs!$B$28)),0)</f>
        <v>882.25750719</v>
      </c>
      <c r="L68" s="30" t="n">
        <f aca="false">IF(L5&gt;Inputs!$B$28,INDEX($B67:$AK67,1,MAX(1,L5-Inputs!$B$28)),0)</f>
        <v>635.4907488081</v>
      </c>
      <c r="M68" s="30" t="n">
        <f aca="false">IF(M5&gt;Inputs!$B$28,INDEX($B67:$AK67,1,MAX(1,M5-Inputs!$B$28)),0)</f>
        <v>1113.31411041502</v>
      </c>
      <c r="N68" s="30" t="n">
        <f aca="false">IF(N5&gt;Inputs!$B$28,INDEX($B67:$AK67,1,MAX(1,N5-Inputs!$B$28)),0)</f>
        <v>864.236786000869</v>
      </c>
      <c r="O68" s="30" t="n">
        <f aca="false">IF(O5&gt;Inputs!$B$28,INDEX($B67:$AK67,1,MAX(1,O5-Inputs!$B$28)),0)</f>
        <v>1339.77268723586</v>
      </c>
      <c r="P68" s="30" t="n">
        <f aca="false">IF(P5&gt;Inputs!$B$28,INDEX($B67:$AK67,1,MAX(1,P5-Inputs!$B$28)),0)</f>
        <v>1088.4307770535</v>
      </c>
      <c r="Q68" s="30" t="n">
        <f aca="false">IF(Q5&gt;Inputs!$B$28,INDEX($B67:$AK67,1,MAX(1,Q5-Inputs!$B$28)),0)</f>
        <v>1561.72473837797</v>
      </c>
      <c r="R68" s="30" t="n">
        <f aca="false">IF(R5&gt;Inputs!$B$28,INDEX($B67:$AK67,1,MAX(1,R5-Inputs!$B$28)),0)</f>
        <v>1490.41330768419</v>
      </c>
      <c r="S68" s="30" t="n">
        <f aca="false">IF(S5&gt;Inputs!$B$28,INDEX($B67:$AK67,1,MAX(1,S5-Inputs!$B$28)),0)</f>
        <v>1961.50994370234</v>
      </c>
      <c r="T68" s="30" t="n">
        <f aca="false">IF(T5&gt;Inputs!$B$28,INDEX($B67:$AK67,1,MAX(1,T5-Inputs!$B$28)),0)</f>
        <v>1705.77316095532</v>
      </c>
      <c r="U68" s="30" t="n">
        <f aca="false">IF(U5&gt;Inputs!$B$28,INDEX($B67:$AK67,1,MAX(1,U5-Inputs!$B$28)),0)</f>
        <v>2174.71619844077</v>
      </c>
      <c r="V68" s="30" t="n">
        <f aca="false">IF(V5&gt;Inputs!$B$28,INDEX($B67:$AK67,1,MAX(1,V5-Inputs!$B$28)),0)</f>
        <v>2136.69759364636</v>
      </c>
      <c r="W68" s="30" t="n">
        <f aca="false">IF(W5&gt;Inputs!$B$28,INDEX($B67:$AK67,1,MAX(1,W5-Inputs!$B$28)),0)</f>
        <v>2681.5869153999</v>
      </c>
      <c r="X68" s="30" t="n">
        <f aca="false">IF(X5&gt;Inputs!$B$28,INDEX($B67:$AK67,1,MAX(1,X5-Inputs!$B$28)),0)</f>
        <v>2498.9048915309</v>
      </c>
      <c r="Y68" s="30" t="n">
        <f aca="false">IF(Y5&gt;Inputs!$B$28,INDEX($B67:$AK67,1,MAX(1,Y5-Inputs!$B$28)),0)</f>
        <v>3040.17214030559</v>
      </c>
      <c r="Z68" s="30" t="n">
        <f aca="false">IF(Z5&gt;Inputs!$B$28,INDEX($B67:$AK67,1,MAX(1,Z5-Inputs!$B$28)),0)</f>
        <v>2853.90426418753</v>
      </c>
      <c r="AA68" s="30" t="n">
        <f aca="false">IF(AA5&gt;Inputs!$B$28,INDEX($B67:$AK67,1,MAX(1,AA5-Inputs!$B$28)),0)</f>
        <v>3391.62151923566</v>
      </c>
      <c r="AB68" s="30" t="n">
        <f aca="false">IF(AB5&gt;Inputs!$B$28,INDEX($B67:$AK67,1,MAX(1,AB5-Inputs!$B$28)),0)</f>
        <v>3201.8391493283</v>
      </c>
      <c r="AC68" s="30" t="n">
        <f aca="false">IF(AC5&gt;Inputs!$B$28,INDEX($B67:$AK67,1,MAX(1,AC5-Inputs!$B$28)),0)</f>
        <v>3736.07705552502</v>
      </c>
      <c r="AD68" s="30" t="n">
        <f aca="false">IF(AD5&gt;Inputs!$B$28,INDEX($B67:$AK67,1,MAX(1,AD5-Inputs!$B$28)),0)</f>
        <v>3725.10013025477</v>
      </c>
      <c r="AE68" s="30" t="n">
        <f aca="false">IF(AE5&gt;Inputs!$B$28,INDEX($B67:$AK67,1,MAX(1,AE5-Inputs!$B$28)),0)</f>
        <v>4255.92792664222</v>
      </c>
      <c r="AF68" s="30" t="n">
        <f aca="false">IF(AF5&gt;Inputs!$B$28,INDEX($B67:$AK67,1,MAX(1,AF5-Inputs!$B$28)),0)</f>
        <v>4059.3249926608</v>
      </c>
      <c r="AG68" s="30" t="n">
        <f aca="false">IF(AG5&gt;Inputs!$B$28,INDEX($B67:$AK67,1,MAX(1,AG5-Inputs!$B$28)),0)</f>
        <v>4586.81054042419</v>
      </c>
      <c r="AH68" s="30" t="n">
        <f aca="false">IF(AH5&gt;Inputs!$B$28,INDEX($B67:$AK67,1,MAX(1,AH5-Inputs!$B$28)),0)</f>
        <v>4464.40826511479</v>
      </c>
      <c r="AI68" s="30" t="n">
        <f aca="false">IF(AI5&gt;Inputs!$B$28,INDEX($B67:$AK67,1,MAX(1,AI5-Inputs!$B$28)),0)</f>
        <v>5209.0158568819</v>
      </c>
      <c r="AJ68" s="30" t="n">
        <f aca="false">IF(AJ5&gt;Inputs!$B$28,INDEX($B67:$AK67,1,MAX(1,AJ5-Inputs!$B$28)),0)</f>
        <v>4581.04650351615</v>
      </c>
      <c r="AK68" s="30" t="n">
        <f aca="false">IF(AK5&gt;Inputs!$B$28,INDEX($B67:$AK67,1,MAX(1,AK5-Inputs!$B$28)),0)</f>
        <v>5156.06701726599</v>
      </c>
    </row>
    <row r="69" customFormat="false" ht="15" hidden="false" customHeight="true" outlineLevel="0" collapsed="false">
      <c r="A69" s="25" t="s">
        <v>302</v>
      </c>
      <c r="B69" s="30" t="n">
        <f aca="false">0+B67-B68</f>
        <v>0</v>
      </c>
      <c r="C69" s="30" t="n">
        <f aca="false">B69+C67-C68</f>
        <v>182.25</v>
      </c>
      <c r="D69" s="30" t="n">
        <f aca="false">C69+D67-D68</f>
        <v>546.75</v>
      </c>
      <c r="E69" s="30" t="n">
        <f aca="false">D69+E67-E68</f>
        <v>729</v>
      </c>
      <c r="F69" s="30" t="n">
        <f aca="false">E69+F67-F68</f>
        <v>911.25</v>
      </c>
      <c r="G69" s="30" t="n">
        <f aca="false">F69+G67-G68</f>
        <v>948.8502405</v>
      </c>
      <c r="H69" s="30" t="n">
        <f aca="false">G69+H67-H68</f>
        <v>1648.85774769</v>
      </c>
      <c r="I69" s="30" t="n">
        <f aca="false">H69+I67-I68</f>
        <v>1919.8484964981</v>
      </c>
      <c r="J69" s="30" t="n">
        <f aca="false">I69+J67-J68</f>
        <v>2631.06236641312</v>
      </c>
      <c r="K69" s="30" t="n">
        <f aca="false">J69+K67-K68</f>
        <v>2613.04164522399</v>
      </c>
      <c r="L69" s="30" t="n">
        <f aca="false">K69+L67-L68</f>
        <v>3317.32358365175</v>
      </c>
      <c r="M69" s="30" t="n">
        <f aca="false">L69+M67-M68</f>
        <v>3292.44025029023</v>
      </c>
      <c r="N69" s="30" t="n">
        <f aca="false">M69+N67-N68</f>
        <v>3989.92820266733</v>
      </c>
      <c r="O69" s="30" t="n">
        <f aca="false">N69+O67-O68</f>
        <v>4140.56882311565</v>
      </c>
      <c r="P69" s="30" t="n">
        <f aca="false">O69+P67-P68</f>
        <v>5013.6479897645</v>
      </c>
      <c r="Q69" s="30" t="n">
        <f aca="false">P69+Q67-Q68</f>
        <v>5157.69641234185</v>
      </c>
      <c r="R69" s="30" t="n">
        <f aca="false">Q69+R67-R68</f>
        <v>5841.99930309843</v>
      </c>
      <c r="S69" s="30" t="n">
        <f aca="false">R69+S67-S68</f>
        <v>6017.18695304245</v>
      </c>
      <c r="T69" s="30" t="n">
        <f aca="false">S69+T67-T68</f>
        <v>6993.00070748703</v>
      </c>
      <c r="U69" s="30" t="n">
        <f aca="false">T69+U67-U68</f>
        <v>7317.18940057715</v>
      </c>
      <c r="V69" s="30" t="n">
        <f aca="false">U69+V67-V68</f>
        <v>8220.66394723638</v>
      </c>
      <c r="W69" s="30" t="n">
        <f aca="false">V69+W67-W68</f>
        <v>8392.98129602402</v>
      </c>
      <c r="X69" s="30" t="n">
        <f aca="false">W69+X67-X68</f>
        <v>9285.69792372878</v>
      </c>
      <c r="Y69" s="30" t="n">
        <f aca="false">X69+Y67-Y68</f>
        <v>9447.36493275149</v>
      </c>
      <c r="Z69" s="30" t="n">
        <f aca="false">Y69+Z67-Z68</f>
        <v>10329.537724089</v>
      </c>
      <c r="AA69" s="30" t="n">
        <f aca="false">Z69+AA67-AA68</f>
        <v>10663.0163351081</v>
      </c>
      <c r="AB69" s="30" t="n">
        <f aca="false">AA69+AB67-AB68</f>
        <v>11717.105112422</v>
      </c>
      <c r="AC69" s="30" t="n">
        <f aca="false">AB69+AC67-AC68</f>
        <v>12040.3530495578</v>
      </c>
      <c r="AD69" s="30" t="n">
        <f aca="false">AC69+AD67-AD68</f>
        <v>12902.0634597272</v>
      </c>
      <c r="AE69" s="30" t="n">
        <f aca="false">AD69+AE67-AE68</f>
        <v>13110.5437981998</v>
      </c>
      <c r="AF69" s="30" t="n">
        <f aca="false">AE69+AF67-AF68</f>
        <v>14260.2346624209</v>
      </c>
      <c r="AG69" s="30" t="n">
        <f aca="false">AF69+AG67-AG68</f>
        <v>14254.4706255128</v>
      </c>
      <c r="AH69" s="30" t="n">
        <f aca="false">AG69+AH67-AH68</f>
        <v>14946.129377664</v>
      </c>
      <c r="AI69" s="30" t="n">
        <f aca="false">AH69+AI67-AI68</f>
        <v>14793.3321617555</v>
      </c>
      <c r="AJ69" s="30" t="n">
        <f aca="false">AI69+AJ67-AJ68</f>
        <v>15299.2766415879</v>
      </c>
      <c r="AK69" s="30" t="n">
        <f aca="false">AJ69+AK67-AK68</f>
        <v>15490.075491717</v>
      </c>
    </row>
    <row r="70" customFormat="false" ht="15" hidden="false" customHeight="true" outlineLevel="0" collapsed="false">
      <c r="A70" s="25" t="s">
        <v>303</v>
      </c>
      <c r="B70" s="30" t="n">
        <f aca="false">IF(B5=1,Inputs!$B$13,0)+B26*Inputs!$B$14</f>
        <v>15000</v>
      </c>
      <c r="C70" s="30" t="n">
        <f aca="false">IF(C5=1,Inputs!$B$13,0)+C26*Inputs!$B$14</f>
        <v>0</v>
      </c>
      <c r="D70" s="30" t="n">
        <f aca="false">IF(D5=1,Inputs!$B$13,0)+D26*Inputs!$B$14</f>
        <v>0</v>
      </c>
      <c r="E70" s="30" t="n">
        <f aca="false">IF(E5=1,Inputs!$B$13,0)+E26*Inputs!$B$14</f>
        <v>0</v>
      </c>
      <c r="F70" s="30" t="n">
        <f aca="false">IF(F5=1,Inputs!$B$13,0)+F26*Inputs!$B$14</f>
        <v>0</v>
      </c>
      <c r="G70" s="30" t="n">
        <f aca="false">IF(G5=1,Inputs!$B$13,0)+G26*Inputs!$B$14</f>
        <v>0</v>
      </c>
      <c r="H70" s="30" t="n">
        <f aca="false">IF(H5=1,Inputs!$B$13,0)+H26*Inputs!$B$14</f>
        <v>0</v>
      </c>
      <c r="I70" s="30" t="n">
        <f aca="false">IF(I5=1,Inputs!$B$13,0)+I26*Inputs!$B$14</f>
        <v>0</v>
      </c>
      <c r="J70" s="30" t="n">
        <f aca="false">IF(J5=1,Inputs!$B$13,0)+J26*Inputs!$B$14</f>
        <v>0</v>
      </c>
      <c r="K70" s="30" t="n">
        <f aca="false">IF(K5=1,Inputs!$B$13,0)+K26*Inputs!$B$14</f>
        <v>0</v>
      </c>
      <c r="L70" s="30" t="n">
        <f aca="false">IF(L5=1,Inputs!$B$13,0)+L26*Inputs!$B$14</f>
        <v>0</v>
      </c>
      <c r="M70" s="30" t="n">
        <f aca="false">IF(M5=1,Inputs!$B$13,0)+M26*Inputs!$B$14</f>
        <v>0</v>
      </c>
      <c r="N70" s="30" t="n">
        <f aca="false">IF(N5=1,Inputs!$B$13,0)+N26*Inputs!$B$14</f>
        <v>0</v>
      </c>
      <c r="O70" s="30" t="n">
        <f aca="false">IF(O5=1,Inputs!$B$13,0)+O26*Inputs!$B$14</f>
        <v>0</v>
      </c>
      <c r="P70" s="30" t="n">
        <f aca="false">IF(P5=1,Inputs!$B$13,0)+P26*Inputs!$B$14</f>
        <v>2000</v>
      </c>
      <c r="Q70" s="30" t="n">
        <f aca="false">IF(Q5=1,Inputs!$B$13,0)+Q26*Inputs!$B$14</f>
        <v>0</v>
      </c>
      <c r="R70" s="30" t="n">
        <f aca="false">IF(R5=1,Inputs!$B$13,0)+R26*Inputs!$B$14</f>
        <v>2000</v>
      </c>
      <c r="S70" s="30" t="n">
        <f aca="false">IF(S5=1,Inputs!$B$13,0)+S26*Inputs!$B$14</f>
        <v>0</v>
      </c>
      <c r="T70" s="30" t="n">
        <f aca="false">IF(T5=1,Inputs!$B$13,0)+T26*Inputs!$B$14</f>
        <v>0</v>
      </c>
      <c r="U70" s="30" t="n">
        <f aca="false">IF(U5=1,Inputs!$B$13,0)+U26*Inputs!$B$14</f>
        <v>0</v>
      </c>
      <c r="V70" s="30" t="n">
        <f aca="false">IF(V5=1,Inputs!$B$13,0)+V26*Inputs!$B$14</f>
        <v>2000</v>
      </c>
      <c r="W70" s="30" t="n">
        <f aca="false">IF(W5=1,Inputs!$B$13,0)+W26*Inputs!$B$14</f>
        <v>0</v>
      </c>
      <c r="X70" s="30" t="n">
        <f aca="false">IF(X5=1,Inputs!$B$13,0)+X26*Inputs!$B$14</f>
        <v>0</v>
      </c>
      <c r="Y70" s="30" t="n">
        <f aca="false">IF(Y5=1,Inputs!$B$13,0)+Y26*Inputs!$B$14</f>
        <v>0</v>
      </c>
      <c r="Z70" s="30" t="n">
        <f aca="false">IF(Z5=1,Inputs!$B$13,0)+Z26*Inputs!$B$14</f>
        <v>2000</v>
      </c>
      <c r="AA70" s="30" t="n">
        <f aca="false">IF(AA5=1,Inputs!$B$13,0)+AA26*Inputs!$B$14</f>
        <v>0</v>
      </c>
      <c r="AB70" s="30" t="n">
        <f aca="false">IF(AB5=1,Inputs!$B$13,0)+AB26*Inputs!$B$14</f>
        <v>0</v>
      </c>
      <c r="AC70" s="30" t="n">
        <f aca="false">IF(AC5=1,Inputs!$B$13,0)+AC26*Inputs!$B$14</f>
        <v>0</v>
      </c>
      <c r="AD70" s="30" t="n">
        <f aca="false">IF(AD5=1,Inputs!$B$13,0)+AD26*Inputs!$B$14</f>
        <v>0</v>
      </c>
      <c r="AE70" s="30" t="n">
        <f aca="false">IF(AE5=1,Inputs!$B$13,0)+AE26*Inputs!$B$14</f>
        <v>0</v>
      </c>
      <c r="AF70" s="30" t="n">
        <f aca="false">IF(AF5=1,Inputs!$B$13,0)+AF26*Inputs!$B$14</f>
        <v>0</v>
      </c>
      <c r="AG70" s="30" t="n">
        <f aca="false">IF(AG5=1,Inputs!$B$13,0)+AG26*Inputs!$B$14</f>
        <v>0</v>
      </c>
      <c r="AH70" s="30" t="n">
        <f aca="false">IF(AH5=1,Inputs!$B$13,0)+AH26*Inputs!$B$14</f>
        <v>0</v>
      </c>
      <c r="AI70" s="30" t="n">
        <f aca="false">IF(AI5=1,Inputs!$B$13,0)+AI26*Inputs!$B$14</f>
        <v>0</v>
      </c>
      <c r="AJ70" s="30" t="n">
        <f aca="false">IF(AJ5=1,Inputs!$B$13,0)+AJ26*Inputs!$B$14</f>
        <v>0</v>
      </c>
      <c r="AK70" s="30" t="n">
        <f aca="false">IF(AK5=1,Inputs!$B$13,0)+AK26*Inputs!$B$14</f>
        <v>0</v>
      </c>
    </row>
    <row r="71" customFormat="false" ht="15" hidden="false" customHeight="true" outlineLevel="0" collapsed="false">
      <c r="A71" s="25" t="s">
        <v>304</v>
      </c>
      <c r="B71" s="30" t="n">
        <f aca="false">IF(B5=1,Inputs!$B$7,0)</f>
        <v>0</v>
      </c>
      <c r="C71" s="30" t="n">
        <f aca="false">IF(C5=1,Inputs!$B$7,0)</f>
        <v>0</v>
      </c>
      <c r="D71" s="30" t="n">
        <f aca="false">IF(D5=1,Inputs!$B$7,0)</f>
        <v>0</v>
      </c>
      <c r="E71" s="30" t="n">
        <f aca="false">IF(E5=1,Inputs!$B$7,0)</f>
        <v>0</v>
      </c>
      <c r="F71" s="30" t="n">
        <f aca="false">IF(F5=1,Inputs!$B$7,0)</f>
        <v>0</v>
      </c>
      <c r="G71" s="30" t="n">
        <f aca="false">IF(G5=1,Inputs!$B$7,0)</f>
        <v>0</v>
      </c>
      <c r="H71" s="30" t="n">
        <f aca="false">IF(H5=1,Inputs!$B$7,0)</f>
        <v>0</v>
      </c>
      <c r="I71" s="30" t="n">
        <f aca="false">IF(I5=1,Inputs!$B$7,0)</f>
        <v>0</v>
      </c>
      <c r="J71" s="30" t="n">
        <f aca="false">IF(J5=1,Inputs!$B$7,0)</f>
        <v>0</v>
      </c>
      <c r="K71" s="30" t="n">
        <f aca="false">IF(K5=1,Inputs!$B$7,0)</f>
        <v>0</v>
      </c>
      <c r="L71" s="30" t="n">
        <f aca="false">IF(L5=1,Inputs!$B$7,0)</f>
        <v>0</v>
      </c>
      <c r="M71" s="30" t="n">
        <f aca="false">IF(M5=1,Inputs!$B$7,0)</f>
        <v>0</v>
      </c>
      <c r="N71" s="30" t="n">
        <f aca="false">IF(N5=1,Inputs!$B$7,0)</f>
        <v>0</v>
      </c>
      <c r="O71" s="30" t="n">
        <f aca="false">IF(O5=1,Inputs!$B$7,0)</f>
        <v>0</v>
      </c>
      <c r="P71" s="30" t="n">
        <f aca="false">IF(P5=1,Inputs!$B$7,0)</f>
        <v>0</v>
      </c>
      <c r="Q71" s="30" t="n">
        <f aca="false">IF(Q5=1,Inputs!$B$7,0)</f>
        <v>0</v>
      </c>
      <c r="R71" s="30" t="n">
        <f aca="false">IF(R5=1,Inputs!$B$7,0)</f>
        <v>0</v>
      </c>
      <c r="S71" s="30" t="n">
        <f aca="false">IF(S5=1,Inputs!$B$7,0)</f>
        <v>0</v>
      </c>
      <c r="T71" s="30" t="n">
        <f aca="false">IF(T5=1,Inputs!$B$7,0)</f>
        <v>0</v>
      </c>
      <c r="U71" s="30" t="n">
        <f aca="false">IF(U5=1,Inputs!$B$7,0)</f>
        <v>0</v>
      </c>
      <c r="V71" s="30" t="n">
        <f aca="false">IF(V5=1,Inputs!$B$7,0)</f>
        <v>0</v>
      </c>
      <c r="W71" s="30" t="n">
        <f aca="false">IF(W5=1,Inputs!$B$7,0)</f>
        <v>0</v>
      </c>
      <c r="X71" s="30" t="n">
        <f aca="false">IF(X5=1,Inputs!$B$7,0)</f>
        <v>0</v>
      </c>
      <c r="Y71" s="30" t="n">
        <f aca="false">IF(Y5=1,Inputs!$B$7,0)</f>
        <v>0</v>
      </c>
      <c r="Z71" s="30" t="n">
        <f aca="false">IF(Z5=1,Inputs!$B$7,0)</f>
        <v>0</v>
      </c>
      <c r="AA71" s="30" t="n">
        <f aca="false">IF(AA5=1,Inputs!$B$7,0)</f>
        <v>0</v>
      </c>
      <c r="AB71" s="30" t="n">
        <f aca="false">IF(AB5=1,Inputs!$B$7,0)</f>
        <v>0</v>
      </c>
      <c r="AC71" s="30" t="n">
        <f aca="false">IF(AC5=1,Inputs!$B$7,0)</f>
        <v>0</v>
      </c>
      <c r="AD71" s="30" t="n">
        <f aca="false">IF(AD5=1,Inputs!$B$7,0)</f>
        <v>0</v>
      </c>
      <c r="AE71" s="30" t="n">
        <f aca="false">IF(AE5=1,Inputs!$B$7,0)</f>
        <v>0</v>
      </c>
      <c r="AF71" s="30" t="n">
        <f aca="false">IF(AF5=1,Inputs!$B$7,0)</f>
        <v>0</v>
      </c>
      <c r="AG71" s="30" t="n">
        <f aca="false">IF(AG5=1,Inputs!$B$7,0)</f>
        <v>0</v>
      </c>
      <c r="AH71" s="30" t="n">
        <f aca="false">IF(AH5=1,Inputs!$B$7,0)</f>
        <v>0</v>
      </c>
      <c r="AI71" s="30" t="n">
        <f aca="false">IF(AI5=1,Inputs!$B$7,0)</f>
        <v>0</v>
      </c>
      <c r="AJ71" s="30" t="n">
        <f aca="false">IF(AJ5=1,Inputs!$B$7,0)</f>
        <v>0</v>
      </c>
      <c r="AK71" s="30" t="n">
        <f aca="false">IF(AK5=1,Inputs!$B$7,0)</f>
        <v>0</v>
      </c>
    </row>
    <row r="72" customFormat="false" ht="15" hidden="false" customHeight="true" outlineLevel="0" collapsed="false">
      <c r="A72" s="23" t="s">
        <v>305</v>
      </c>
      <c r="B72" s="31" t="n">
        <f aca="false">B64-B60-B59-B70-B71-B67+B68</f>
        <v>-74000</v>
      </c>
      <c r="C72" s="31" t="n">
        <f aca="false">C64-C60-C59-C70-C71-C67+C68</f>
        <v>-53168</v>
      </c>
      <c r="D72" s="31" t="n">
        <f aca="false">D64-D60-D59-D70-D71-D67+D68</f>
        <v>-47336</v>
      </c>
      <c r="E72" s="31" t="n">
        <f aca="false">E64-E60-E59-E70-E71-E67+E68</f>
        <v>-53168</v>
      </c>
      <c r="F72" s="31" t="n">
        <f aca="false">F64-F60-F59-F70-F71-F67+F68</f>
        <v>-47343.75</v>
      </c>
      <c r="G72" s="31" t="n">
        <f aca="false">G64-G60-G59-G70-G71-G67+G68</f>
        <v>-46524.492304</v>
      </c>
      <c r="H72" s="31" t="n">
        <f aca="false">H64-H60-H59-H70-H71-H67+H68</f>
        <v>-31900.34776992</v>
      </c>
      <c r="I72" s="31" t="n">
        <f aca="false">I64-I60-I59-I70-I71-I67+I68</f>
        <v>-40169.5856581408</v>
      </c>
      <c r="J72" s="31" t="n">
        <f aca="false">J64-J60-J59-J70-J71-J67+J68</f>
        <v>-25389.1399500194</v>
      </c>
      <c r="K72" s="31" t="n">
        <f aca="false">K64-K60-K59-K70-K71-K67+K68</f>
        <v>-33423.3841473442</v>
      </c>
      <c r="L72" s="31" t="n">
        <f aca="false">L64-L60-L59-L70-L71-L67+L68</f>
        <v>-18989.5898781408</v>
      </c>
      <c r="M72" s="31" t="n">
        <f aca="false">M64-M60-M59-M70-M71-M67+M68</f>
        <v>-27087.8295761844</v>
      </c>
      <c r="N72" s="31" t="n">
        <f aca="false">N64-N60-N59-N70-N71-N67+N68</f>
        <v>-12717.3908526925</v>
      </c>
      <c r="O72" s="31" t="n">
        <f aca="false">O64-O60-O59-O70-O71-O67+O68</f>
        <v>-15046.3525409906</v>
      </c>
      <c r="P72" s="31" t="n">
        <f aca="false">P64-P60-P59-P70-P71-P67+P68</f>
        <v>-10738.0085878507</v>
      </c>
      <c r="Q72" s="31" t="n">
        <f aca="false">Q64-Q60-Q59-Q70-Q71-Q67+Q68</f>
        <v>-16960.4440987972</v>
      </c>
      <c r="R72" s="31" t="n">
        <f aca="false">R64-R60-R59-R70-R71-R67+R68</f>
        <v>-12720.7092300792</v>
      </c>
      <c r="S72" s="31" t="n">
        <f aca="false">S64-S60-S59-S70-S71-S67+S68</f>
        <v>-13842.8319143847</v>
      </c>
      <c r="T72" s="31" t="n">
        <f aca="false">T64-T60-T59-T70-T71-T67+T68</f>
        <v>3968.8361795526</v>
      </c>
      <c r="U72" s="31" t="n">
        <f aca="false">U64-U60-U59-U70-U71-U67+U68</f>
        <v>-6293.1838527492</v>
      </c>
      <c r="V72" s="31" t="n">
        <f aca="false">V64-V60-V59-V70-V71-V67+V68</f>
        <v>3949.02571648077</v>
      </c>
      <c r="W72" s="31" t="n">
        <f aca="false">W64-W60-W59-W70-W71-W67+W68</f>
        <v>-4595.86652085029</v>
      </c>
      <c r="X72" s="31" t="n">
        <f aca="false">X64-X60-X59-X70-X71-X67+X68</f>
        <v>13429.7751631557</v>
      </c>
      <c r="Y72" s="31" t="n">
        <f aca="false">Y64-Y60-Y59-Y70-Y71-Y67+Y68</f>
        <v>2810.0754313579</v>
      </c>
      <c r="Z72" s="31" t="n">
        <f aca="false">Z64-Z60-Z59-Z70-Z71-Z67+Z68</f>
        <v>12761.6576958419</v>
      </c>
      <c r="AA72" s="31" t="n">
        <f aca="false">AA64-AA60-AA59-AA70-AA71-AA67+AA68</f>
        <v>9915.82663871717</v>
      </c>
      <c r="AB72" s="31" t="n">
        <f aca="false">AB64-AB60-AB59-AB70-AB71-AB67+AB68</f>
        <v>27794.8232661275</v>
      </c>
      <c r="AC72" s="31" t="n">
        <f aca="false">AC64-AC60-AC59-AC70-AC71-AC67+AC68</f>
        <v>17029.9449283</v>
      </c>
      <c r="AD72" s="31" t="n">
        <f aca="false">AD64-AD60-AD59-AD70-AD71-AD67+AD68</f>
        <v>32712.8879993991</v>
      </c>
      <c r="AE72" s="31" t="n">
        <f aca="false">AE64-AE60-AE59-AE70-AE71-AE67+AE68</f>
        <v>22245.544345819</v>
      </c>
      <c r="AF72" s="31" t="n">
        <f aca="false">AF64-AF60-AF59-AF70-AF71-AF67+AF68</f>
        <v>50315.5630918728</v>
      </c>
      <c r="AG72" s="31" t="n">
        <f aca="false">AG64-AG60-AG59-AG70-AG71-AG67+AG68</f>
        <v>23536.2956023676</v>
      </c>
      <c r="AH72" s="31" t="n">
        <f aca="false">AH64-AH60-AH59-AH70-AH71-AH67+AH68</f>
        <v>43374.3857634575</v>
      </c>
      <c r="AI72" s="31" t="n">
        <f aca="false">AI64-AI60-AI59-AI70-AI71-AI67+AI68</f>
        <v>36789.6502690162</v>
      </c>
      <c r="AJ72" s="31" t="n">
        <f aca="false">AJ64-AJ60-AJ59-AJ70-AJ71-AJ67+AJ68</f>
        <v>35679.8924210479</v>
      </c>
      <c r="AK72" s="31" t="n">
        <f aca="false">AK64-AK60-AK59-AK70-AK71-AK67+AK68</f>
        <v>43539.8477518974</v>
      </c>
    </row>
    <row r="73" customFormat="false" ht="15" hidden="false" customHeight="true" outlineLevel="0" collapsed="false">
      <c r="A73" s="25" t="s">
        <v>306</v>
      </c>
      <c r="B73" s="30" t="n">
        <f aca="false">0+B72</f>
        <v>-74000</v>
      </c>
      <c r="C73" s="30" t="n">
        <f aca="false">B73+C72</f>
        <v>-127168</v>
      </c>
      <c r="D73" s="30" t="n">
        <f aca="false">C73+D72</f>
        <v>-174504</v>
      </c>
      <c r="E73" s="30" t="n">
        <f aca="false">D73+E72</f>
        <v>-227672</v>
      </c>
      <c r="F73" s="30" t="n">
        <f aca="false">E73+F72</f>
        <v>-275015.75</v>
      </c>
      <c r="G73" s="30" t="n">
        <f aca="false">F73+G72</f>
        <v>-321540.242304</v>
      </c>
      <c r="H73" s="30" t="n">
        <f aca="false">G73+H72</f>
        <v>-353440.59007392</v>
      </c>
      <c r="I73" s="30" t="n">
        <f aca="false">H73+I72</f>
        <v>-393610.175732061</v>
      </c>
      <c r="J73" s="30" t="n">
        <f aca="false">I73+J72</f>
        <v>-418999.31568208</v>
      </c>
      <c r="K73" s="30" t="n">
        <f aca="false">J73+K72</f>
        <v>-452422.699829424</v>
      </c>
      <c r="L73" s="30" t="n">
        <f aca="false">K73+L72</f>
        <v>-471412.289707565</v>
      </c>
      <c r="M73" s="30" t="n">
        <f aca="false">L73+M72</f>
        <v>-498500.11928375</v>
      </c>
      <c r="N73" s="30" t="n">
        <f aca="false">M73+N72</f>
        <v>-511217.510136442</v>
      </c>
      <c r="O73" s="30" t="n">
        <f aca="false">N73+O72</f>
        <v>-526263.862677433</v>
      </c>
      <c r="P73" s="30" t="n">
        <f aca="false">O73+P72</f>
        <v>-537001.871265283</v>
      </c>
      <c r="Q73" s="30" t="n">
        <f aca="false">P73+Q72</f>
        <v>-553962.315364081</v>
      </c>
      <c r="R73" s="30" t="n">
        <f aca="false">Q73+R72</f>
        <v>-566683.02459416</v>
      </c>
      <c r="S73" s="30" t="n">
        <f aca="false">R73+S72</f>
        <v>-580525.856508544</v>
      </c>
      <c r="T73" s="30" t="n">
        <f aca="false">S73+T72</f>
        <v>-576557.020328992</v>
      </c>
      <c r="U73" s="30" t="n">
        <f aca="false">T73+U72</f>
        <v>-582850.204181741</v>
      </c>
      <c r="V73" s="30" t="n">
        <f aca="false">U73+V72</f>
        <v>-578901.17846526</v>
      </c>
      <c r="W73" s="30" t="n">
        <f aca="false">V73+W72</f>
        <v>-583497.044986111</v>
      </c>
      <c r="X73" s="30" t="n">
        <f aca="false">W73+X72</f>
        <v>-570067.269822955</v>
      </c>
      <c r="Y73" s="30" t="n">
        <f aca="false">X73+Y72</f>
        <v>-567257.194391597</v>
      </c>
      <c r="Z73" s="30" t="n">
        <f aca="false">Y73+Z72</f>
        <v>-554495.536695755</v>
      </c>
      <c r="AA73" s="30" t="n">
        <f aca="false">Z73+AA72</f>
        <v>-544579.710057038</v>
      </c>
      <c r="AB73" s="30" t="n">
        <f aca="false">AA73+AB72</f>
        <v>-516784.88679091</v>
      </c>
      <c r="AC73" s="30" t="n">
        <f aca="false">AB73+AC72</f>
        <v>-499754.94186261</v>
      </c>
      <c r="AD73" s="30" t="n">
        <f aca="false">AC73+AD72</f>
        <v>-467042.053863211</v>
      </c>
      <c r="AE73" s="30" t="n">
        <f aca="false">AD73+AE72</f>
        <v>-444796.509517392</v>
      </c>
      <c r="AF73" s="30" t="n">
        <f aca="false">AE73+AF72</f>
        <v>-394480.946425519</v>
      </c>
      <c r="AG73" s="30" t="n">
        <f aca="false">AF73+AG72</f>
        <v>-370944.650823152</v>
      </c>
      <c r="AH73" s="30" t="n">
        <f aca="false">AG73+AH72</f>
        <v>-327570.265059694</v>
      </c>
      <c r="AI73" s="30" t="n">
        <f aca="false">AH73+AI72</f>
        <v>-290780.614790678</v>
      </c>
      <c r="AJ73" s="30" t="n">
        <f aca="false">AI73+AJ72</f>
        <v>-255100.72236963</v>
      </c>
      <c r="AK73" s="30" t="n">
        <f aca="false">AJ73+AK72</f>
        <v>-211560.874617733</v>
      </c>
    </row>
    <row r="74" customFormat="false" ht="15" hidden="false" customHeight="true" outlineLevel="0" collapsed="false">
      <c r="A74" s="23" t="s">
        <v>307</v>
      </c>
      <c r="B74" s="31" t="n">
        <f aca="false">Inputs!$B$6+B73</f>
        <v>-74000</v>
      </c>
      <c r="C74" s="31" t="n">
        <f aca="false">Inputs!$B$6+C73</f>
        <v>-127168</v>
      </c>
      <c r="D74" s="31" t="n">
        <f aca="false">Inputs!$B$6+D73</f>
        <v>-174504</v>
      </c>
      <c r="E74" s="31" t="n">
        <f aca="false">Inputs!$B$6+E73</f>
        <v>-227672</v>
      </c>
      <c r="F74" s="31" t="n">
        <f aca="false">Inputs!$B$6+F73</f>
        <v>-275015.75</v>
      </c>
      <c r="G74" s="31" t="n">
        <f aca="false">Inputs!$B$6+G73</f>
        <v>-321540.242304</v>
      </c>
      <c r="H74" s="31" t="n">
        <f aca="false">Inputs!$B$6+H73</f>
        <v>-353440.59007392</v>
      </c>
      <c r="I74" s="31" t="n">
        <f aca="false">Inputs!$B$6+I73</f>
        <v>-393610.175732061</v>
      </c>
      <c r="J74" s="31" t="n">
        <f aca="false">Inputs!$B$6+J73</f>
        <v>-418999.31568208</v>
      </c>
      <c r="K74" s="31" t="n">
        <f aca="false">Inputs!$B$6+K73</f>
        <v>-452422.699829424</v>
      </c>
      <c r="L74" s="31" t="n">
        <f aca="false">Inputs!$B$6+L73</f>
        <v>-471412.289707565</v>
      </c>
      <c r="M74" s="31" t="n">
        <f aca="false">Inputs!$B$6+M73</f>
        <v>-498500.11928375</v>
      </c>
      <c r="N74" s="31" t="n">
        <f aca="false">Inputs!$B$6+N73</f>
        <v>-511217.510136442</v>
      </c>
      <c r="O74" s="31" t="n">
        <f aca="false">Inputs!$B$6+O73</f>
        <v>-526263.862677433</v>
      </c>
      <c r="P74" s="31" t="n">
        <f aca="false">Inputs!$B$6+P73</f>
        <v>-537001.871265283</v>
      </c>
      <c r="Q74" s="31" t="n">
        <f aca="false">Inputs!$B$6+Q73</f>
        <v>-553962.315364081</v>
      </c>
      <c r="R74" s="31" t="n">
        <f aca="false">Inputs!$B$6+R73</f>
        <v>-566683.02459416</v>
      </c>
      <c r="S74" s="31" t="n">
        <f aca="false">Inputs!$B$6+S73</f>
        <v>-580525.856508544</v>
      </c>
      <c r="T74" s="31" t="n">
        <f aca="false">Inputs!$B$6+T73</f>
        <v>-576557.020328992</v>
      </c>
      <c r="U74" s="31" t="n">
        <f aca="false">Inputs!$B$6+U73</f>
        <v>-582850.204181741</v>
      </c>
      <c r="V74" s="31" t="n">
        <f aca="false">Inputs!$B$6+V73</f>
        <v>-578901.17846526</v>
      </c>
      <c r="W74" s="31" t="n">
        <f aca="false">Inputs!$B$6+W73</f>
        <v>-583497.044986111</v>
      </c>
      <c r="X74" s="31" t="n">
        <f aca="false">Inputs!$B$6+X73</f>
        <v>-570067.269822955</v>
      </c>
      <c r="Y74" s="31" t="n">
        <f aca="false">Inputs!$B$6+Y73</f>
        <v>-567257.194391597</v>
      </c>
      <c r="Z74" s="31" t="n">
        <f aca="false">Inputs!$B$6+Z73</f>
        <v>-554495.536695755</v>
      </c>
      <c r="AA74" s="31" t="n">
        <f aca="false">Inputs!$B$6+AA73</f>
        <v>-544579.710057038</v>
      </c>
      <c r="AB74" s="31" t="n">
        <f aca="false">Inputs!$B$6+AB73</f>
        <v>-516784.88679091</v>
      </c>
      <c r="AC74" s="31" t="n">
        <f aca="false">Inputs!$B$6+AC73</f>
        <v>-499754.94186261</v>
      </c>
      <c r="AD74" s="31" t="n">
        <f aca="false">Inputs!$B$6+AD73</f>
        <v>-467042.053863211</v>
      </c>
      <c r="AE74" s="31" t="n">
        <f aca="false">Inputs!$B$6+AE73</f>
        <v>-444796.509517392</v>
      </c>
      <c r="AF74" s="31" t="n">
        <f aca="false">Inputs!$B$6+AF73</f>
        <v>-394480.946425519</v>
      </c>
      <c r="AG74" s="31" t="n">
        <f aca="false">Inputs!$B$6+AG73</f>
        <v>-370944.650823152</v>
      </c>
      <c r="AH74" s="31" t="n">
        <f aca="false">Inputs!$B$6+AH73</f>
        <v>-327570.265059694</v>
      </c>
      <c r="AI74" s="31" t="n">
        <f aca="false">Inputs!$B$6+AI73</f>
        <v>-290780.614790678</v>
      </c>
      <c r="AJ74" s="31" t="n">
        <f aca="false">Inputs!$B$6+AJ73</f>
        <v>-255100.72236963</v>
      </c>
      <c r="AK74" s="31" t="n">
        <f aca="false">Inputs!$B$6+AK73</f>
        <v>-211560.874617733</v>
      </c>
    </row>
    <row r="75" customFormat="false" ht="15" hidden="false" customHeight="true" outlineLevel="0" collapsed="false">
      <c r="A75" s="25" t="s">
        <v>308</v>
      </c>
      <c r="B75" s="30" t="n">
        <f aca="false">IF(B5=1,Funding!$B$16,0)</f>
        <v>1400000</v>
      </c>
      <c r="C75" s="30" t="n">
        <f aca="false">IF(C5=1,Funding!$B$16,0)</f>
        <v>0</v>
      </c>
      <c r="D75" s="30" t="n">
        <f aca="false">IF(D5=1,Funding!$B$16,0)</f>
        <v>0</v>
      </c>
      <c r="E75" s="30" t="n">
        <f aca="false">IF(E5=1,Funding!$B$16,0)</f>
        <v>0</v>
      </c>
      <c r="F75" s="30" t="n">
        <f aca="false">IF(F5=1,Funding!$B$16,0)</f>
        <v>0</v>
      </c>
      <c r="G75" s="30" t="n">
        <f aca="false">IF(G5=1,Funding!$B$16,0)</f>
        <v>0</v>
      </c>
      <c r="H75" s="30" t="n">
        <f aca="false">IF(H5=1,Funding!$B$16,0)</f>
        <v>0</v>
      </c>
      <c r="I75" s="30" t="n">
        <f aca="false">IF(I5=1,Funding!$B$16,0)</f>
        <v>0</v>
      </c>
      <c r="J75" s="30" t="n">
        <f aca="false">IF(J5=1,Funding!$B$16,0)</f>
        <v>0</v>
      </c>
      <c r="K75" s="30" t="n">
        <f aca="false">IF(K5=1,Funding!$B$16,0)</f>
        <v>0</v>
      </c>
      <c r="L75" s="30" t="n">
        <f aca="false">IF(L5=1,Funding!$B$16,0)</f>
        <v>0</v>
      </c>
      <c r="M75" s="30" t="n">
        <f aca="false">IF(M5=1,Funding!$B$16,0)</f>
        <v>0</v>
      </c>
      <c r="N75" s="30" t="n">
        <f aca="false">IF(N5=1,Funding!$B$16,0)</f>
        <v>0</v>
      </c>
      <c r="O75" s="30" t="n">
        <f aca="false">IF(O5=1,Funding!$B$16,0)</f>
        <v>0</v>
      </c>
      <c r="P75" s="30" t="n">
        <f aca="false">IF(P5=1,Funding!$B$16,0)</f>
        <v>0</v>
      </c>
      <c r="Q75" s="30" t="n">
        <f aca="false">IF(Q5=1,Funding!$B$16,0)</f>
        <v>0</v>
      </c>
      <c r="R75" s="30" t="n">
        <f aca="false">IF(R5=1,Funding!$B$16,0)</f>
        <v>0</v>
      </c>
      <c r="S75" s="30" t="n">
        <f aca="false">IF(S5=1,Funding!$B$16,0)</f>
        <v>0</v>
      </c>
      <c r="T75" s="30" t="n">
        <f aca="false">IF(T5=1,Funding!$B$16,0)</f>
        <v>0</v>
      </c>
      <c r="U75" s="30" t="n">
        <f aca="false">IF(U5=1,Funding!$B$16,0)</f>
        <v>0</v>
      </c>
      <c r="V75" s="30" t="n">
        <f aca="false">IF(V5=1,Funding!$B$16,0)</f>
        <v>0</v>
      </c>
      <c r="W75" s="30" t="n">
        <f aca="false">IF(W5=1,Funding!$B$16,0)</f>
        <v>0</v>
      </c>
      <c r="X75" s="30" t="n">
        <f aca="false">IF(X5=1,Funding!$B$16,0)</f>
        <v>0</v>
      </c>
      <c r="Y75" s="30" t="n">
        <f aca="false">IF(Y5=1,Funding!$B$16,0)</f>
        <v>0</v>
      </c>
      <c r="Z75" s="30" t="n">
        <f aca="false">IF(Z5=1,Funding!$B$16,0)</f>
        <v>0</v>
      </c>
      <c r="AA75" s="30" t="n">
        <f aca="false">IF(AA5=1,Funding!$B$16,0)</f>
        <v>0</v>
      </c>
      <c r="AB75" s="30" t="n">
        <f aca="false">IF(AB5=1,Funding!$B$16,0)</f>
        <v>0</v>
      </c>
      <c r="AC75" s="30" t="n">
        <f aca="false">IF(AC5=1,Funding!$B$16,0)</f>
        <v>0</v>
      </c>
      <c r="AD75" s="30" t="n">
        <f aca="false">IF(AD5=1,Funding!$B$16,0)</f>
        <v>0</v>
      </c>
      <c r="AE75" s="30" t="n">
        <f aca="false">IF(AE5=1,Funding!$B$16,0)</f>
        <v>0</v>
      </c>
      <c r="AF75" s="30" t="n">
        <f aca="false">IF(AF5=1,Funding!$B$16,0)</f>
        <v>0</v>
      </c>
      <c r="AG75" s="30" t="n">
        <f aca="false">IF(AG5=1,Funding!$B$16,0)</f>
        <v>0</v>
      </c>
      <c r="AH75" s="30" t="n">
        <f aca="false">IF(AH5=1,Funding!$B$16,0)</f>
        <v>0</v>
      </c>
      <c r="AI75" s="30" t="n">
        <f aca="false">IF(AI5=1,Funding!$B$16,0)</f>
        <v>0</v>
      </c>
      <c r="AJ75" s="30" t="n">
        <f aca="false">IF(AJ5=1,Funding!$B$16,0)</f>
        <v>0</v>
      </c>
      <c r="AK75" s="30" t="n">
        <f aca="false">IF(AK5=1,Funding!$B$16,0)</f>
        <v>0</v>
      </c>
    </row>
    <row r="76" customFormat="false" ht="15" hidden="false" customHeight="true" outlineLevel="0" collapsed="false">
      <c r="A76" s="25" t="s">
        <v>309</v>
      </c>
      <c r="B76" s="30" t="n">
        <f aca="false">IF(B5=1,Inputs!$B$12,0)</f>
        <v>25000</v>
      </c>
      <c r="C76" s="30" t="n">
        <f aca="false">IF(C5=1,Inputs!$B$12,0)</f>
        <v>0</v>
      </c>
      <c r="D76" s="30" t="n">
        <f aca="false">IF(D5=1,Inputs!$B$12,0)</f>
        <v>0</v>
      </c>
      <c r="E76" s="30" t="n">
        <f aca="false">IF(E5=1,Inputs!$B$12,0)</f>
        <v>0</v>
      </c>
      <c r="F76" s="30" t="n">
        <f aca="false">IF(F5=1,Inputs!$B$12,0)</f>
        <v>0</v>
      </c>
      <c r="G76" s="30" t="n">
        <f aca="false">IF(G5=1,Inputs!$B$12,0)</f>
        <v>0</v>
      </c>
      <c r="H76" s="30" t="n">
        <f aca="false">IF(H5=1,Inputs!$B$12,0)</f>
        <v>0</v>
      </c>
      <c r="I76" s="30" t="n">
        <f aca="false">IF(I5=1,Inputs!$B$12,0)</f>
        <v>0</v>
      </c>
      <c r="J76" s="30" t="n">
        <f aca="false">IF(J5=1,Inputs!$B$12,0)</f>
        <v>0</v>
      </c>
      <c r="K76" s="30" t="n">
        <f aca="false">IF(K5=1,Inputs!$B$12,0)</f>
        <v>0</v>
      </c>
      <c r="L76" s="30" t="n">
        <f aca="false">IF(L5=1,Inputs!$B$12,0)</f>
        <v>0</v>
      </c>
      <c r="M76" s="30" t="n">
        <f aca="false">IF(M5=1,Inputs!$B$12,0)</f>
        <v>0</v>
      </c>
      <c r="N76" s="30" t="n">
        <f aca="false">IF(N5=1,Inputs!$B$12,0)</f>
        <v>0</v>
      </c>
      <c r="O76" s="30" t="n">
        <f aca="false">IF(O5=1,Inputs!$B$12,0)</f>
        <v>0</v>
      </c>
      <c r="P76" s="30" t="n">
        <f aca="false">IF(P5=1,Inputs!$B$12,0)</f>
        <v>0</v>
      </c>
      <c r="Q76" s="30" t="n">
        <f aca="false">IF(Q5=1,Inputs!$B$12,0)</f>
        <v>0</v>
      </c>
      <c r="R76" s="30" t="n">
        <f aca="false">IF(R5=1,Inputs!$B$12,0)</f>
        <v>0</v>
      </c>
      <c r="S76" s="30" t="n">
        <f aca="false">IF(S5=1,Inputs!$B$12,0)</f>
        <v>0</v>
      </c>
      <c r="T76" s="30" t="n">
        <f aca="false">IF(T5=1,Inputs!$B$12,0)</f>
        <v>0</v>
      </c>
      <c r="U76" s="30" t="n">
        <f aca="false">IF(U5=1,Inputs!$B$12,0)</f>
        <v>0</v>
      </c>
      <c r="V76" s="30" t="n">
        <f aca="false">IF(V5=1,Inputs!$B$12,0)</f>
        <v>0</v>
      </c>
      <c r="W76" s="30" t="n">
        <f aca="false">IF(W5=1,Inputs!$B$12,0)</f>
        <v>0</v>
      </c>
      <c r="X76" s="30" t="n">
        <f aca="false">IF(X5=1,Inputs!$B$12,0)</f>
        <v>0</v>
      </c>
      <c r="Y76" s="30" t="n">
        <f aca="false">IF(Y5=1,Inputs!$B$12,0)</f>
        <v>0</v>
      </c>
      <c r="Z76" s="30" t="n">
        <f aca="false">IF(Z5=1,Inputs!$B$12,0)</f>
        <v>0</v>
      </c>
      <c r="AA76" s="30" t="n">
        <f aca="false">IF(AA5=1,Inputs!$B$12,0)</f>
        <v>0</v>
      </c>
      <c r="AB76" s="30" t="n">
        <f aca="false">IF(AB5=1,Inputs!$B$12,0)</f>
        <v>0</v>
      </c>
      <c r="AC76" s="30" t="n">
        <f aca="false">IF(AC5=1,Inputs!$B$12,0)</f>
        <v>0</v>
      </c>
      <c r="AD76" s="30" t="n">
        <f aca="false">IF(AD5=1,Inputs!$B$12,0)</f>
        <v>0</v>
      </c>
      <c r="AE76" s="30" t="n">
        <f aca="false">IF(AE5=1,Inputs!$B$12,0)</f>
        <v>0</v>
      </c>
      <c r="AF76" s="30" t="n">
        <f aca="false">IF(AF5=1,Inputs!$B$12,0)</f>
        <v>0</v>
      </c>
      <c r="AG76" s="30" t="n">
        <f aca="false">IF(AG5=1,Inputs!$B$12,0)</f>
        <v>0</v>
      </c>
      <c r="AH76" s="30" t="n">
        <f aca="false">IF(AH5=1,Inputs!$B$12,0)</f>
        <v>0</v>
      </c>
      <c r="AI76" s="30" t="n">
        <f aca="false">IF(AI5=1,Inputs!$B$12,0)</f>
        <v>0</v>
      </c>
      <c r="AJ76" s="30" t="n">
        <f aca="false">IF(AJ5=1,Inputs!$B$12,0)</f>
        <v>0</v>
      </c>
      <c r="AK76" s="30" t="n">
        <f aca="false">IF(AK5=1,Inputs!$B$12,0)</f>
        <v>0</v>
      </c>
    </row>
    <row r="77" customFormat="false" ht="15" hidden="false" customHeight="true" outlineLevel="0" collapsed="false">
      <c r="A77" s="23" t="s">
        <v>310</v>
      </c>
      <c r="B77" s="31" t="n">
        <f aca="false">B74+SUM($B75:B75)-SUM($B76:B76)</f>
        <v>1301000</v>
      </c>
      <c r="C77" s="31" t="n">
        <f aca="false">C74+SUM($B75:C75)-SUM($B76:C76)</f>
        <v>1247832</v>
      </c>
      <c r="D77" s="31" t="n">
        <f aca="false">D74+SUM($B75:D75)-SUM($B76:D76)</f>
        <v>1200496</v>
      </c>
      <c r="E77" s="31" t="n">
        <f aca="false">E74+SUM($B75:E75)-SUM($B76:E76)</f>
        <v>1147328</v>
      </c>
      <c r="F77" s="31" t="n">
        <f aca="false">F74+SUM($B75:F75)-SUM($B76:F76)</f>
        <v>1099984.25</v>
      </c>
      <c r="G77" s="31" t="n">
        <f aca="false">G74+SUM($B75:G75)-SUM($B76:G76)</f>
        <v>1053459.757696</v>
      </c>
      <c r="H77" s="31" t="n">
        <f aca="false">H74+SUM($B75:H75)-SUM($B76:H76)</f>
        <v>1021559.40992608</v>
      </c>
      <c r="I77" s="31" t="n">
        <f aca="false">I74+SUM($B75:I75)-SUM($B76:I76)</f>
        <v>981389.824267939</v>
      </c>
      <c r="J77" s="31" t="n">
        <f aca="false">J74+SUM($B75:J75)-SUM($B76:J76)</f>
        <v>956000.68431792</v>
      </c>
      <c r="K77" s="31" t="n">
        <f aca="false">K74+SUM($B75:K75)-SUM($B76:K76)</f>
        <v>922577.300170576</v>
      </c>
      <c r="L77" s="31" t="n">
        <f aca="false">L74+SUM($B75:L75)-SUM($B76:L76)</f>
        <v>903587.710292435</v>
      </c>
      <c r="M77" s="31" t="n">
        <f aca="false">M74+SUM($B75:M75)-SUM($B76:M76)</f>
        <v>876499.880716251</v>
      </c>
      <c r="N77" s="31" t="n">
        <f aca="false">N74+SUM($B75:N75)-SUM($B76:N76)</f>
        <v>863782.489863558</v>
      </c>
      <c r="O77" s="31" t="n">
        <f aca="false">O74+SUM($B75:O75)-SUM($B76:O76)</f>
        <v>848736.137322567</v>
      </c>
      <c r="P77" s="31" t="n">
        <f aca="false">P74+SUM($B75:P75)-SUM($B76:P76)</f>
        <v>837998.128734717</v>
      </c>
      <c r="Q77" s="31" t="n">
        <f aca="false">Q74+SUM($B75:Q75)-SUM($B76:Q76)</f>
        <v>821037.68463592</v>
      </c>
      <c r="R77" s="31" t="n">
        <f aca="false">R74+SUM($B75:R75)-SUM($B76:R76)</f>
        <v>808316.97540584</v>
      </c>
      <c r="S77" s="31" t="n">
        <f aca="false">S74+SUM($B75:S75)-SUM($B76:S76)</f>
        <v>794474.143491456</v>
      </c>
      <c r="T77" s="31" t="n">
        <f aca="false">T74+SUM($B75:T75)-SUM($B76:T76)</f>
        <v>798442.979671008</v>
      </c>
      <c r="U77" s="31" t="n">
        <f aca="false">U74+SUM($B75:U75)-SUM($B76:U76)</f>
        <v>792149.795818259</v>
      </c>
      <c r="V77" s="31" t="n">
        <f aca="false">V74+SUM($B75:V75)-SUM($B76:V76)</f>
        <v>796098.82153474</v>
      </c>
      <c r="W77" s="31" t="n">
        <f aca="false">W74+SUM($B75:W75)-SUM($B76:W76)</f>
        <v>791502.95501389</v>
      </c>
      <c r="X77" s="31" t="n">
        <f aca="false">X74+SUM($B75:X75)-SUM($B76:X76)</f>
        <v>804932.730177045</v>
      </c>
      <c r="Y77" s="31" t="n">
        <f aca="false">Y74+SUM($B75:Y75)-SUM($B76:Y76)</f>
        <v>807742.805608403</v>
      </c>
      <c r="Z77" s="31" t="n">
        <f aca="false">Z74+SUM($B75:Z75)-SUM($B76:Z76)</f>
        <v>820504.463304245</v>
      </c>
      <c r="AA77" s="31" t="n">
        <f aca="false">AA74+SUM($B75:AA75)-SUM($B76:AA76)</f>
        <v>830420.289942962</v>
      </c>
      <c r="AB77" s="31" t="n">
        <f aca="false">AB74+SUM($B75:AB75)-SUM($B76:AB76)</f>
        <v>858215.11320909</v>
      </c>
      <c r="AC77" s="31" t="n">
        <f aca="false">AC74+SUM($B75:AC75)-SUM($B76:AC76)</f>
        <v>875245.05813739</v>
      </c>
      <c r="AD77" s="31" t="n">
        <f aca="false">AD74+SUM($B75:AD75)-SUM($B76:AD76)</f>
        <v>907957.946136789</v>
      </c>
      <c r="AE77" s="31" t="n">
        <f aca="false">AE74+SUM($B75:AE75)-SUM($B76:AE76)</f>
        <v>930203.490482608</v>
      </c>
      <c r="AF77" s="31" t="n">
        <f aca="false">AF74+SUM($B75:AF75)-SUM($B76:AF76)</f>
        <v>980519.053574481</v>
      </c>
      <c r="AG77" s="31" t="n">
        <f aca="false">AG74+SUM($B75:AG75)-SUM($B76:AG76)</f>
        <v>1004055.34917685</v>
      </c>
      <c r="AH77" s="31" t="n">
        <f aca="false">AH74+SUM($B75:AH75)-SUM($B76:AH76)</f>
        <v>1047429.73494031</v>
      </c>
      <c r="AI77" s="31" t="n">
        <f aca="false">AI74+SUM($B75:AI75)-SUM($B76:AI76)</f>
        <v>1084219.38520932</v>
      </c>
      <c r="AJ77" s="31" t="n">
        <f aca="false">AJ74+SUM($B75:AJ75)-SUM($B76:AJ76)</f>
        <v>1119899.27763037</v>
      </c>
      <c r="AK77" s="31" t="n">
        <f aca="false">AK74+SUM($B75:AK75)-SUM($B76:AK76)</f>
        <v>1163439.12538227</v>
      </c>
    </row>
    <row r="78" customFormat="false" ht="15" hidden="false" customHeight="true" outlineLevel="0" collapsed="false">
      <c r="A78" s="23" t="s">
        <v>311</v>
      </c>
      <c r="B78" s="31" t="n">
        <f aca="false">Inputs!$B$10*B60</f>
        <v>177000</v>
      </c>
      <c r="C78" s="31" t="n">
        <f aca="false">Inputs!$B$10*C60</f>
        <v>177182.25</v>
      </c>
      <c r="D78" s="31" t="n">
        <f aca="false">Inputs!$B$10*D60</f>
        <v>177364.5</v>
      </c>
      <c r="E78" s="31" t="n">
        <f aca="false">Inputs!$B$10*E60</f>
        <v>177182.25</v>
      </c>
      <c r="F78" s="31" t="n">
        <f aca="false">Inputs!$B$10*F60</f>
        <v>177934.5</v>
      </c>
      <c r="G78" s="31" t="n">
        <f aca="false">Inputs!$B$10*G60</f>
        <v>179670.7002405</v>
      </c>
      <c r="H78" s="31" t="n">
        <f aca="false">Inputs!$B$10*H60</f>
        <v>181826.77150719</v>
      </c>
      <c r="I78" s="31" t="n">
        <f aca="false">Inputs!$B$10*I60</f>
        <v>183244.859608808</v>
      </c>
      <c r="J78" s="31" t="n">
        <f aca="false">Inputs!$B$10*J60</f>
        <v>185365.189281815</v>
      </c>
      <c r="K78" s="31" t="n">
        <f aca="false">Inputs!$B$10*K60</f>
        <v>186747.893205687</v>
      </c>
      <c r="L78" s="31" t="n">
        <f aca="false">Inputs!$B$10*L60</f>
        <v>188833.192542725</v>
      </c>
      <c r="M78" s="31" t="n">
        <f aca="false">Inputs!$B$10*M60</f>
        <v>190181.216433988</v>
      </c>
      <c r="N78" s="31" t="n">
        <f aca="false">Inputs!$B$10*N60</f>
        <v>192232.182538743</v>
      </c>
      <c r="O78" s="31" t="n">
        <f aca="false">Inputs!$B$10*O60</f>
        <v>193728.466530045</v>
      </c>
      <c r="P78" s="31" t="n">
        <f aca="false">Inputs!$B$10*P60</f>
        <v>219745.78263384</v>
      </c>
      <c r="Q78" s="31" t="n">
        <f aca="false">Inputs!$B$10*Q60</f>
        <v>221026.503124192</v>
      </c>
      <c r="R78" s="31" t="n">
        <f aca="false">Inputs!$B$10*R60</f>
        <v>247580.838862045</v>
      </c>
      <c r="S78" s="31" t="n">
        <f aca="false">Inputs!$B$10*S60</f>
        <v>250177.359030614</v>
      </c>
      <c r="T78" s="31" t="n">
        <f aca="false">Inputs!$B$10*T60</f>
        <v>253324.741737998</v>
      </c>
      <c r="U78" s="31" t="n">
        <f aca="false">Inputs!$B$10*U60</f>
        <v>255724.228165903</v>
      </c>
      <c r="V78" s="31" t="n">
        <f aca="false">Inputs!$B$10*V60</f>
        <v>282816.142181934</v>
      </c>
      <c r="W78" s="31" t="n">
        <f aca="false">Inputs!$B$10*W60</f>
        <v>285160.7146054</v>
      </c>
      <c r="X78" s="31" t="n">
        <f aca="false">Inputs!$B$10*X60</f>
        <v>288198.263757036</v>
      </c>
      <c r="Y78" s="31" t="n">
        <f aca="false">Inputs!$B$10*Y60</f>
        <v>290489.01496475</v>
      </c>
      <c r="Z78" s="31" t="n">
        <f aca="false">Inputs!$B$10*Z60</f>
        <v>317473.281112793</v>
      </c>
      <c r="AA78" s="31" t="n">
        <f aca="false">Inputs!$B$10*AA60</f>
        <v>319893.53214695</v>
      </c>
      <c r="AB78" s="31" t="n">
        <f aca="false">Inputs!$B$10*AB60</f>
        <v>322825.57562317</v>
      </c>
      <c r="AC78" s="31" t="n">
        <f aca="false">Inputs!$B$10*AC60</f>
        <v>325011.876212224</v>
      </c>
      <c r="AD78" s="31" t="n">
        <f aca="false">Inputs!$B$10*AD60</f>
        <v>328462.736247792</v>
      </c>
      <c r="AE78" s="31" t="n">
        <f aca="false">Inputs!$B$10*AE60</f>
        <v>331804.474715408</v>
      </c>
      <c r="AF78" s="31" t="n">
        <f aca="false">Inputs!$B$10*AF60</f>
        <v>335972.881642673</v>
      </c>
      <c r="AG78" s="31" t="n">
        <f aca="false">Inputs!$B$10*AG60</f>
        <v>338740.173631449</v>
      </c>
      <c r="AH78" s="31" t="n">
        <f aca="false">Inputs!$B$10*AH60</f>
        <v>342670.802873919</v>
      </c>
      <c r="AI78" s="31" t="n">
        <f aca="false">Inputs!$B$10*AI60</f>
        <v>345898.70713906</v>
      </c>
      <c r="AJ78" s="31" t="n">
        <f aca="false">Inputs!$B$10*AJ60</f>
        <v>349218.254596455</v>
      </c>
      <c r="AK78" s="31" t="n">
        <f aca="false">Inputs!$B$10*AK60</f>
        <v>352169.71684437</v>
      </c>
    </row>
    <row r="79" customFormat="false" ht="15" hidden="false" customHeight="true" outlineLevel="0" collapsed="false">
      <c r="A79" s="23" t="s">
        <v>312</v>
      </c>
      <c r="B79" s="31" t="n">
        <f aca="false">MAX(0,MIN(B73-SUM($B76:B76), B77-B78-B66))</f>
        <v>0</v>
      </c>
      <c r="C79" s="31" t="n">
        <f aca="false">MAX(0,MIN(C73-SUM($B76:C76), C77-C78-C66))</f>
        <v>0</v>
      </c>
      <c r="D79" s="31" t="n">
        <f aca="false">MAX(0,MIN(D73-SUM($B76:D76), D77-D78-D66))</f>
        <v>0</v>
      </c>
      <c r="E79" s="31" t="n">
        <f aca="false">MAX(0,MIN(E73-SUM($B76:E76), E77-E78-E66))</f>
        <v>0</v>
      </c>
      <c r="F79" s="31" t="n">
        <f aca="false">MAX(0,MIN(F73-SUM($B76:F76), F77-F78-F66))</f>
        <v>0</v>
      </c>
      <c r="G79" s="31" t="n">
        <f aca="false">MAX(0,MIN(G73-SUM($B76:G76), G77-G78-G66))</f>
        <v>0</v>
      </c>
      <c r="H79" s="31" t="n">
        <f aca="false">MAX(0,MIN(H73-SUM($B76:H76), H77-H78-H66))</f>
        <v>0</v>
      </c>
      <c r="I79" s="31" t="n">
        <f aca="false">MAX(0,MIN(I73-SUM($B76:I76), I77-I78-I66))</f>
        <v>0</v>
      </c>
      <c r="J79" s="31" t="n">
        <f aca="false">MAX(0,MIN(J73-SUM($B76:J76), J77-J78-J66))</f>
        <v>0</v>
      </c>
      <c r="K79" s="31" t="n">
        <f aca="false">MAX(0,MIN(K73-SUM($B76:K76), K77-K78-K66))</f>
        <v>0</v>
      </c>
      <c r="L79" s="31" t="n">
        <f aca="false">MAX(0,MIN(L73-SUM($B76:L76), L77-L78-L66))</f>
        <v>0</v>
      </c>
      <c r="M79" s="31" t="n">
        <f aca="false">MAX(0,MIN(M73-SUM($B76:M76), M77-M78-M66))</f>
        <v>0</v>
      </c>
      <c r="N79" s="31" t="n">
        <f aca="false">MAX(0,MIN(N73-SUM($B76:N76), N77-N78-N66))</f>
        <v>0</v>
      </c>
      <c r="O79" s="31" t="n">
        <f aca="false">MAX(0,MIN(O73-SUM($B76:O76), O77-O78-O66))</f>
        <v>0</v>
      </c>
      <c r="P79" s="31" t="n">
        <f aca="false">MAX(0,MIN(P73-SUM($B76:P76), P77-P78-P66))</f>
        <v>0</v>
      </c>
      <c r="Q79" s="31" t="n">
        <f aca="false">MAX(0,MIN(Q73-SUM($B76:Q76), Q77-Q78-Q66))</f>
        <v>0</v>
      </c>
      <c r="R79" s="31" t="n">
        <f aca="false">MAX(0,MIN(R73-SUM($B76:R76), R77-R78-R66))</f>
        <v>0</v>
      </c>
      <c r="S79" s="31" t="n">
        <f aca="false">MAX(0,MIN(S73-SUM($B76:S76), S77-S78-S66))</f>
        <v>0</v>
      </c>
      <c r="T79" s="31" t="n">
        <f aca="false">MAX(0,MIN(T73-SUM($B76:T76), T77-T78-T66))</f>
        <v>0</v>
      </c>
      <c r="U79" s="31" t="n">
        <f aca="false">MAX(0,MIN(U73-SUM($B76:U76), U77-U78-U66))</f>
        <v>0</v>
      </c>
      <c r="V79" s="31" t="n">
        <f aca="false">MAX(0,MIN(V73-SUM($B76:V76), V77-V78-V66))</f>
        <v>0</v>
      </c>
      <c r="W79" s="31" t="n">
        <f aca="false">MAX(0,MIN(W73-SUM($B76:W76), W77-W78-W66))</f>
        <v>0</v>
      </c>
      <c r="X79" s="31" t="n">
        <f aca="false">MAX(0,MIN(X73-SUM($B76:X76), X77-X78-X66))</f>
        <v>0</v>
      </c>
      <c r="Y79" s="31" t="n">
        <f aca="false">MAX(0,MIN(Y73-SUM($B76:Y76), Y77-Y78-Y66))</f>
        <v>0</v>
      </c>
      <c r="Z79" s="31" t="n">
        <f aca="false">MAX(0,MIN(Z73-SUM($B76:Z76), Z77-Z78-Z66))</f>
        <v>0</v>
      </c>
      <c r="AA79" s="31" t="n">
        <f aca="false">MAX(0,MIN(AA73-SUM($B76:AA76), AA77-AA78-AA66))</f>
        <v>0</v>
      </c>
      <c r="AB79" s="31" t="n">
        <f aca="false">MAX(0,MIN(AB73-SUM($B76:AB76), AB77-AB78-AB66))</f>
        <v>0</v>
      </c>
      <c r="AC79" s="31" t="n">
        <f aca="false">MAX(0,MIN(AC73-SUM($B76:AC76), AC77-AC78-AC66))</f>
        <v>0</v>
      </c>
      <c r="AD79" s="31" t="n">
        <f aca="false">MAX(0,MIN(AD73-SUM($B76:AD76), AD77-AD78-AD66))</f>
        <v>0</v>
      </c>
      <c r="AE79" s="31" t="n">
        <f aca="false">MAX(0,MIN(AE73-SUM($B76:AE76), AE77-AE78-AE66))</f>
        <v>0</v>
      </c>
      <c r="AF79" s="31" t="n">
        <f aca="false">MAX(0,MIN(AF73-SUM($B76:AF76), AF77-AF78-AF66))</f>
        <v>0</v>
      </c>
      <c r="AG79" s="31" t="n">
        <f aca="false">MAX(0,MIN(AG73-SUM($B76:AG76), AG77-AG78-AG66))</f>
        <v>0</v>
      </c>
      <c r="AH79" s="31" t="n">
        <f aca="false">MAX(0,MIN(AH73-SUM($B76:AH76), AH77-AH78-AH66))</f>
        <v>0</v>
      </c>
      <c r="AI79" s="31" t="n">
        <f aca="false">MAX(0,MIN(AI73-SUM($B76:AI76), AI77-AI78-AI66))</f>
        <v>0</v>
      </c>
      <c r="AJ79" s="31" t="n">
        <f aca="false">MAX(0,MIN(AJ73-SUM($B76:AJ76), AJ77-AJ78-AJ66))</f>
        <v>0</v>
      </c>
      <c r="AK79" s="31" t="n">
        <f aca="false">MAX(0,MIN(AK73-SUM($B76:AK76), AK77-AK78-AK66))</f>
        <v>0</v>
      </c>
    </row>
    <row r="80" customFormat="false" ht="15" hidden="false" customHeight="true" outlineLevel="0" collapsed="false">
      <c r="A80" s="25" t="s">
        <v>313</v>
      </c>
      <c r="B80" s="30" t="n">
        <f aca="false">0</f>
        <v>0</v>
      </c>
      <c r="C80" s="30" t="n">
        <f aca="false">0</f>
        <v>0</v>
      </c>
      <c r="D80" s="30" t="n">
        <f aca="false">0</f>
        <v>0</v>
      </c>
      <c r="E80" s="30" t="n">
        <f aca="false">0</f>
        <v>0</v>
      </c>
      <c r="F80" s="30" t="n">
        <f aca="false">0</f>
        <v>0</v>
      </c>
      <c r="G80" s="30" t="n">
        <f aca="false">0</f>
        <v>0</v>
      </c>
      <c r="H80" s="30" t="n">
        <f aca="false">0</f>
        <v>0</v>
      </c>
      <c r="I80" s="30" t="n">
        <f aca="false">0</f>
        <v>0</v>
      </c>
      <c r="J80" s="30" t="n">
        <f aca="false">0</f>
        <v>0</v>
      </c>
      <c r="K80" s="30" t="n">
        <f aca="false">0</f>
        <v>0</v>
      </c>
      <c r="L80" s="30" t="n">
        <f aca="false">0</f>
        <v>0</v>
      </c>
      <c r="M80" s="30" t="n">
        <f aca="false">0</f>
        <v>0</v>
      </c>
      <c r="N80" s="30" t="n">
        <f aca="false">0</f>
        <v>0</v>
      </c>
      <c r="O80" s="30" t="n">
        <f aca="false">0</f>
        <v>0</v>
      </c>
      <c r="P80" s="30" t="n">
        <f aca="false">0</f>
        <v>0</v>
      </c>
      <c r="Q80" s="30" t="n">
        <f aca="false">0</f>
        <v>0</v>
      </c>
      <c r="R80" s="30" t="n">
        <f aca="false">0</f>
        <v>0</v>
      </c>
      <c r="S80" s="30" t="n">
        <f aca="false">0</f>
        <v>0</v>
      </c>
      <c r="T80" s="30" t="n">
        <f aca="false">0</f>
        <v>0</v>
      </c>
      <c r="U80" s="30" t="n">
        <f aca="false">0</f>
        <v>0</v>
      </c>
      <c r="V80" s="30" t="n">
        <f aca="false">0</f>
        <v>0</v>
      </c>
      <c r="W80" s="30" t="n">
        <f aca="false">0</f>
        <v>0</v>
      </c>
      <c r="X80" s="30" t="n">
        <f aca="false">0</f>
        <v>0</v>
      </c>
      <c r="Y80" s="30" t="n">
        <f aca="false">0</f>
        <v>0</v>
      </c>
      <c r="Z80" s="30" t="n">
        <f aca="false">0</f>
        <v>0</v>
      </c>
      <c r="AA80" s="30" t="n">
        <f aca="false">0</f>
        <v>0</v>
      </c>
      <c r="AB80" s="30" t="n">
        <f aca="false">0</f>
        <v>0</v>
      </c>
      <c r="AC80" s="30" t="n">
        <f aca="false">0</f>
        <v>0</v>
      </c>
      <c r="AD80" s="30" t="n">
        <f aca="false">0</f>
        <v>0</v>
      </c>
      <c r="AE80" s="30" t="n">
        <f aca="false">0</f>
        <v>0</v>
      </c>
      <c r="AF80" s="30" t="n">
        <f aca="false">0</f>
        <v>0</v>
      </c>
      <c r="AG80" s="30" t="n">
        <f aca="false">0</f>
        <v>0</v>
      </c>
      <c r="AH80" s="30" t="n">
        <f aca="false">0</f>
        <v>0</v>
      </c>
      <c r="AI80" s="30" t="n">
        <f aca="false">0</f>
        <v>0</v>
      </c>
      <c r="AJ80" s="30" t="n">
        <f aca="false">0</f>
        <v>0</v>
      </c>
      <c r="AK80" s="30" t="n">
        <f aca="false">0</f>
        <v>0</v>
      </c>
    </row>
    <row r="81" customFormat="false" ht="15" hidden="false" customHeight="true" outlineLevel="0" collapsed="false">
      <c r="A81" s="25" t="s">
        <v>314</v>
      </c>
      <c r="B81" s="30" t="n">
        <f aca="false">MAX(0,B33-B27)</f>
        <v>0</v>
      </c>
      <c r="C81" s="30" t="n">
        <f aca="false">MAX(0,C33-C27)</f>
        <v>0</v>
      </c>
      <c r="D81" s="30" t="n">
        <f aca="false">MAX(0,D33-D27)</f>
        <v>0</v>
      </c>
      <c r="E81" s="30" t="n">
        <f aca="false">MAX(0,E33-E27)</f>
        <v>0</v>
      </c>
      <c r="F81" s="30" t="n">
        <f aca="false">MAX(0,F33-F27)</f>
        <v>0</v>
      </c>
      <c r="G81" s="30" t="n">
        <f aca="false">MAX(0,G33-G27)</f>
        <v>0</v>
      </c>
      <c r="H81" s="30" t="n">
        <f aca="false">MAX(0,H33-H27)</f>
        <v>0</v>
      </c>
      <c r="I81" s="30" t="n">
        <f aca="false">MAX(0,I33-I27)</f>
        <v>0</v>
      </c>
      <c r="J81" s="30" t="n">
        <f aca="false">MAX(0,J33-J27)</f>
        <v>0</v>
      </c>
      <c r="K81" s="30" t="n">
        <f aca="false">MAX(0,K33-K27)</f>
        <v>0</v>
      </c>
      <c r="L81" s="30" t="n">
        <f aca="false">MAX(0,L33-L27)</f>
        <v>0</v>
      </c>
      <c r="M81" s="30" t="n">
        <f aca="false">MAX(0,M33-M27)</f>
        <v>0</v>
      </c>
      <c r="N81" s="30" t="n">
        <f aca="false">MAX(0,N33-N27)</f>
        <v>0</v>
      </c>
      <c r="O81" s="30" t="n">
        <f aca="false">MAX(0,O33-O27)</f>
        <v>0</v>
      </c>
      <c r="P81" s="30" t="n">
        <f aca="false">MAX(0,P33-P27)</f>
        <v>0</v>
      </c>
      <c r="Q81" s="30" t="n">
        <f aca="false">MAX(0,Q33-Q27)</f>
        <v>0</v>
      </c>
      <c r="R81" s="30" t="n">
        <f aca="false">MAX(0,R33-R27)</f>
        <v>0</v>
      </c>
      <c r="S81" s="30" t="n">
        <f aca="false">MAX(0,S33-S27)</f>
        <v>0</v>
      </c>
      <c r="T81" s="30" t="n">
        <f aca="false">MAX(0,T33-T27)</f>
        <v>0</v>
      </c>
      <c r="U81" s="30" t="n">
        <f aca="false">MAX(0,U33-U27)</f>
        <v>0</v>
      </c>
      <c r="V81" s="30" t="n">
        <f aca="false">MAX(0,V33-V27)</f>
        <v>0</v>
      </c>
      <c r="W81" s="30" t="n">
        <f aca="false">MAX(0,W33-W27)</f>
        <v>0</v>
      </c>
      <c r="X81" s="30" t="n">
        <f aca="false">MAX(0,X33-X27)</f>
        <v>0</v>
      </c>
      <c r="Y81" s="30" t="n">
        <f aca="false">MAX(0,Y33-Y27)</f>
        <v>0</v>
      </c>
      <c r="Z81" s="30" t="n">
        <f aca="false">MAX(0,Z33-Z27)</f>
        <v>0</v>
      </c>
      <c r="AA81" s="30" t="n">
        <f aca="false">MAX(0,AA33-AA27)</f>
        <v>0</v>
      </c>
      <c r="AB81" s="30" t="n">
        <f aca="false">MAX(0,AB33-AB27)</f>
        <v>0</v>
      </c>
      <c r="AC81" s="30" t="n">
        <f aca="false">MAX(0,AC33-AC27)</f>
        <v>0</v>
      </c>
      <c r="AD81" s="30" t="n">
        <f aca="false">MAX(0,AD33-AD27)</f>
        <v>0</v>
      </c>
      <c r="AE81" s="30" t="n">
        <f aca="false">MAX(0,AE33-AE27)</f>
        <v>0</v>
      </c>
      <c r="AF81" s="30" t="n">
        <f aca="false">MAX(0,AF33-AF27)</f>
        <v>0</v>
      </c>
      <c r="AG81" s="30" t="n">
        <f aca="false">MAX(0,AG33-AG27)</f>
        <v>0</v>
      </c>
      <c r="AH81" s="30" t="n">
        <f aca="false">MAX(0,AH33-AH27)</f>
        <v>0</v>
      </c>
      <c r="AI81" s="30" t="n">
        <f aca="false">MAX(0,AI33-AI27)</f>
        <v>0</v>
      </c>
      <c r="AJ81" s="30" t="n">
        <f aca="false">MAX(0,AJ33-AJ27)</f>
        <v>0</v>
      </c>
      <c r="AK81" s="30" t="n">
        <f aca="false">MAX(0,AK33-AK27)</f>
        <v>0</v>
      </c>
    </row>
    <row r="82" customFormat="false" ht="15" hidden="false" customHeight="true" outlineLevel="0" collapsed="false">
      <c r="A82" s="25" t="s">
        <v>315</v>
      </c>
      <c r="B82" s="30" t="n">
        <f aca="false">B77-(Inputs!$B$6+B72+B75-B76)</f>
        <v>0</v>
      </c>
      <c r="C82" s="30" t="n">
        <f aca="false">C77-(B77+C72+C75-C76)</f>
        <v>0</v>
      </c>
      <c r="D82" s="30" t="n">
        <f aca="false">D77-(C77+D72+D75-D76)</f>
        <v>0</v>
      </c>
      <c r="E82" s="30" t="n">
        <f aca="false">E77-(D77+E72+E75-E76)</f>
        <v>0</v>
      </c>
      <c r="F82" s="30" t="n">
        <f aca="false">F77-(E77+F72+F75-F76)</f>
        <v>0</v>
      </c>
      <c r="G82" s="30" t="n">
        <f aca="false">G77-(F77+G72+G75-G76)</f>
        <v>0</v>
      </c>
      <c r="H82" s="30" t="n">
        <f aca="false">H77-(G77+H72+H75-H76)</f>
        <v>0</v>
      </c>
      <c r="I82" s="30" t="n">
        <f aca="false">I77-(H77+I72+I75-I76)</f>
        <v>0</v>
      </c>
      <c r="J82" s="30" t="n">
        <f aca="false">J77-(I77+J72+J75-J76)</f>
        <v>0</v>
      </c>
      <c r="K82" s="30" t="n">
        <f aca="false">K77-(J77+K72+K75-K76)</f>
        <v>0</v>
      </c>
      <c r="L82" s="30" t="n">
        <f aca="false">L77-(K77+L72+L75-L76)</f>
        <v>0</v>
      </c>
      <c r="M82" s="30" t="n">
        <f aca="false">M77-(L77+M72+M75-M76)</f>
        <v>0</v>
      </c>
      <c r="N82" s="30" t="n">
        <f aca="false">N77-(M77+N72+N75-N76)</f>
        <v>0</v>
      </c>
      <c r="O82" s="30" t="n">
        <f aca="false">O77-(N77+O72+O75-O76)</f>
        <v>0</v>
      </c>
      <c r="P82" s="30" t="n">
        <f aca="false">P77-(O77+P72+P75-P76)</f>
        <v>0</v>
      </c>
      <c r="Q82" s="30" t="n">
        <f aca="false">Q77-(P77+Q72+Q75-Q76)</f>
        <v>0</v>
      </c>
      <c r="R82" s="30" t="n">
        <f aca="false">R77-(Q77+R72+R75-R76)</f>
        <v>0</v>
      </c>
      <c r="S82" s="30" t="n">
        <f aca="false">S77-(R77+S72+S75-S76)</f>
        <v>0</v>
      </c>
      <c r="T82" s="30" t="n">
        <f aca="false">T77-(S77+T72+T75-T76)</f>
        <v>0</v>
      </c>
      <c r="U82" s="30" t="n">
        <f aca="false">U77-(T77+U72+U75-U76)</f>
        <v>0</v>
      </c>
      <c r="V82" s="30" t="n">
        <f aca="false">V77-(U77+V72+V75-V76)</f>
        <v>0</v>
      </c>
      <c r="W82" s="30" t="n">
        <f aca="false">W77-(V77+W72+W75-W76)</f>
        <v>0</v>
      </c>
      <c r="X82" s="30" t="n">
        <f aca="false">X77-(W77+X72+X75-X76)</f>
        <v>0</v>
      </c>
      <c r="Y82" s="30" t="n">
        <f aca="false">Y77-(X77+Y72+Y75-Y76)</f>
        <v>0</v>
      </c>
      <c r="Z82" s="30" t="n">
        <f aca="false">Z77-(Y77+Z72+Z75-Z76)</f>
        <v>0</v>
      </c>
      <c r="AA82" s="30" t="n">
        <f aca="false">AA77-(Z77+AA72+AA75-AA76)</f>
        <v>0</v>
      </c>
      <c r="AB82" s="30" t="n">
        <f aca="false">AB77-(AA77+AB72+AB75-AB76)</f>
        <v>0</v>
      </c>
      <c r="AC82" s="30" t="n">
        <f aca="false">AC77-(AB77+AC72+AC75-AC76)</f>
        <v>0</v>
      </c>
      <c r="AD82" s="30" t="n">
        <f aca="false">AD77-(AC77+AD72+AD75-AD76)</f>
        <v>0</v>
      </c>
      <c r="AE82" s="30" t="n">
        <f aca="false">AE77-(AD77+AE72+AE75-AE76)</f>
        <v>0</v>
      </c>
      <c r="AF82" s="30" t="n">
        <f aca="false">AF77-(AE77+AF72+AF75-AF76)</f>
        <v>0</v>
      </c>
      <c r="AG82" s="30" t="n">
        <f aca="false">AG77-(AF77+AG72+AG75-AG76)</f>
        <v>0</v>
      </c>
      <c r="AH82" s="30" t="n">
        <f aca="false">AH77-(AG77+AH72+AH75-AH76)</f>
        <v>0</v>
      </c>
      <c r="AI82" s="30" t="n">
        <f aca="false">AI77-(AH77+AI72+AI75-AI76)</f>
        <v>0</v>
      </c>
      <c r="AJ82" s="30" t="n">
        <f aca="false">AJ77-(AI77+AJ72+AJ75-AJ76)</f>
        <v>0</v>
      </c>
      <c r="AK82" s="30" t="n">
        <f aca="false">AK77-(AJ77+AK72+AK75-AK76)</f>
        <v>0</v>
      </c>
    </row>
    <row r="83" customFormat="false" ht="15" hidden="false" customHeight="true" outlineLevel="0" collapsed="false">
      <c r="A83" s="25" t="s">
        <v>316</v>
      </c>
      <c r="B83" s="30" t="n">
        <f aca="false">B43-SUM(B39:B42)</f>
        <v>0</v>
      </c>
      <c r="C83" s="30" t="n">
        <f aca="false">C43-SUM(C39:C42)</f>
        <v>0</v>
      </c>
      <c r="D83" s="30" t="n">
        <f aca="false">D43-SUM(D39:D42)</f>
        <v>0</v>
      </c>
      <c r="E83" s="30" t="n">
        <f aca="false">E43-SUM(E39:E42)</f>
        <v>0</v>
      </c>
      <c r="F83" s="30" t="n">
        <f aca="false">F43-SUM(F39:F42)</f>
        <v>0</v>
      </c>
      <c r="G83" s="30" t="n">
        <f aca="false">G43-SUM(G39:G42)</f>
        <v>0</v>
      </c>
      <c r="H83" s="30" t="n">
        <f aca="false">H43-SUM(H39:H42)</f>
        <v>0</v>
      </c>
      <c r="I83" s="30" t="n">
        <f aca="false">I43-SUM(I39:I42)</f>
        <v>0</v>
      </c>
      <c r="J83" s="30" t="n">
        <f aca="false">J43-SUM(J39:J42)</f>
        <v>0</v>
      </c>
      <c r="K83" s="30" t="n">
        <f aca="false">K43-SUM(K39:K42)</f>
        <v>0</v>
      </c>
      <c r="L83" s="30" t="n">
        <f aca="false">L43-SUM(L39:L42)</f>
        <v>0</v>
      </c>
      <c r="M83" s="30" t="n">
        <f aca="false">M43-SUM(M39:M42)</f>
        <v>0</v>
      </c>
      <c r="N83" s="30" t="n">
        <f aca="false">N43-SUM(N39:N42)</f>
        <v>0</v>
      </c>
      <c r="O83" s="30" t="n">
        <f aca="false">O43-SUM(O39:O42)</f>
        <v>0</v>
      </c>
      <c r="P83" s="30" t="n">
        <f aca="false">P43-SUM(P39:P42)</f>
        <v>0</v>
      </c>
      <c r="Q83" s="30" t="n">
        <f aca="false">Q43-SUM(Q39:Q42)</f>
        <v>0</v>
      </c>
      <c r="R83" s="30" t="n">
        <f aca="false">R43-SUM(R39:R42)</f>
        <v>0</v>
      </c>
      <c r="S83" s="30" t="n">
        <f aca="false">S43-SUM(S39:S42)</f>
        <v>0</v>
      </c>
      <c r="T83" s="30" t="n">
        <f aca="false">T43-SUM(T39:T42)</f>
        <v>0</v>
      </c>
      <c r="U83" s="30" t="n">
        <f aca="false">U43-SUM(U39:U42)</f>
        <v>0</v>
      </c>
      <c r="V83" s="30" t="n">
        <f aca="false">V43-SUM(V39:V42)</f>
        <v>0</v>
      </c>
      <c r="W83" s="30" t="n">
        <f aca="false">W43-SUM(W39:W42)</f>
        <v>0</v>
      </c>
      <c r="X83" s="30" t="n">
        <f aca="false">X43-SUM(X39:X42)</f>
        <v>0</v>
      </c>
      <c r="Y83" s="30" t="n">
        <f aca="false">Y43-SUM(Y39:Y42)</f>
        <v>0</v>
      </c>
      <c r="Z83" s="30" t="n">
        <f aca="false">Z43-SUM(Z39:Z42)</f>
        <v>0</v>
      </c>
      <c r="AA83" s="30" t="n">
        <f aca="false">AA43-SUM(AA39:AA42)</f>
        <v>0</v>
      </c>
      <c r="AB83" s="30" t="n">
        <f aca="false">AB43-SUM(AB39:AB42)</f>
        <v>0</v>
      </c>
      <c r="AC83" s="30" t="n">
        <f aca="false">AC43-SUM(AC39:AC42)</f>
        <v>0</v>
      </c>
      <c r="AD83" s="30" t="n">
        <f aca="false">AD43-SUM(AD39:AD42)</f>
        <v>0</v>
      </c>
      <c r="AE83" s="30" t="n">
        <f aca="false">AE43-SUM(AE39:AE42)</f>
        <v>0</v>
      </c>
      <c r="AF83" s="30" t="n">
        <f aca="false">AF43-SUM(AF39:AF42)</f>
        <v>0</v>
      </c>
      <c r="AG83" s="30" t="n">
        <f aca="false">AG43-SUM(AG39:AG42)</f>
        <v>0</v>
      </c>
      <c r="AH83" s="30" t="n">
        <f aca="false">AH43-SUM(AH39:AH42)</f>
        <v>0</v>
      </c>
      <c r="AI83" s="30" t="n">
        <f aca="false">AI43-SUM(AI39:AI42)</f>
        <v>0</v>
      </c>
      <c r="AJ83" s="30" t="n">
        <f aca="false">AJ43-SUM(AJ39:AJ42)</f>
        <v>0</v>
      </c>
      <c r="AK83" s="30" t="n">
        <f aca="false">AK43-SUM(AK39:AK42)</f>
        <v>0</v>
      </c>
    </row>
    <row r="84" customFormat="false" ht="15" hidden="false" customHeight="true" outlineLevel="0" collapsed="false">
      <c r="A84" s="25" t="s">
        <v>317</v>
      </c>
      <c r="B84" s="30" t="n">
        <f aca="false">B19-B17</f>
        <v>0</v>
      </c>
      <c r="C84" s="30" t="n">
        <f aca="false">C19-C17</f>
        <v>0</v>
      </c>
      <c r="D84" s="30" t="n">
        <f aca="false">D19-D17</f>
        <v>0</v>
      </c>
      <c r="E84" s="30" t="n">
        <f aca="false">E19-E17</f>
        <v>0</v>
      </c>
      <c r="F84" s="30" t="n">
        <f aca="false">F19-F17</f>
        <v>0</v>
      </c>
      <c r="G84" s="30" t="n">
        <f aca="false">G19-G17</f>
        <v>0</v>
      </c>
      <c r="H84" s="30" t="n">
        <f aca="false">H19-H17</f>
        <v>0</v>
      </c>
      <c r="I84" s="30" t="n">
        <f aca="false">I19-I17</f>
        <v>0</v>
      </c>
      <c r="J84" s="30" t="n">
        <f aca="false">J19-J17</f>
        <v>0</v>
      </c>
      <c r="K84" s="30" t="n">
        <f aca="false">K19-K17</f>
        <v>0</v>
      </c>
      <c r="L84" s="30" t="n">
        <f aca="false">L19-L17</f>
        <v>0</v>
      </c>
      <c r="M84" s="30" t="n">
        <f aca="false">M19-M17</f>
        <v>0</v>
      </c>
      <c r="N84" s="30" t="n">
        <f aca="false">N19-N17</f>
        <v>0</v>
      </c>
      <c r="O84" s="30" t="n">
        <f aca="false">O19-O17</f>
        <v>0</v>
      </c>
      <c r="P84" s="30" t="n">
        <f aca="false">P19-P17</f>
        <v>0</v>
      </c>
      <c r="Q84" s="30" t="n">
        <f aca="false">Q19-Q17</f>
        <v>0</v>
      </c>
      <c r="R84" s="30" t="n">
        <f aca="false">R19-R17</f>
        <v>0</v>
      </c>
      <c r="S84" s="30" t="n">
        <f aca="false">S19-S17</f>
        <v>0</v>
      </c>
      <c r="T84" s="30" t="n">
        <f aca="false">T19-T17</f>
        <v>0</v>
      </c>
      <c r="U84" s="30" t="n">
        <f aca="false">U19-U17</f>
        <v>0</v>
      </c>
      <c r="V84" s="30" t="n">
        <f aca="false">V19-V17</f>
        <v>0</v>
      </c>
      <c r="W84" s="30" t="n">
        <f aca="false">W19-W17</f>
        <v>0</v>
      </c>
      <c r="X84" s="30" t="n">
        <f aca="false">X19-X17</f>
        <v>0</v>
      </c>
      <c r="Y84" s="30" t="n">
        <f aca="false">Y19-Y17</f>
        <v>0</v>
      </c>
      <c r="Z84" s="30" t="n">
        <f aca="false">Z19-Z17</f>
        <v>0</v>
      </c>
      <c r="AA84" s="30" t="n">
        <f aca="false">AA19-AA17</f>
        <v>0</v>
      </c>
      <c r="AB84" s="30" t="n">
        <f aca="false">AB19-AB17</f>
        <v>0</v>
      </c>
      <c r="AC84" s="30" t="n">
        <f aca="false">AC19-AC17</f>
        <v>0</v>
      </c>
      <c r="AD84" s="30" t="n">
        <f aca="false">AD19-AD17</f>
        <v>0</v>
      </c>
      <c r="AE84" s="30" t="n">
        <f aca="false">AE19-AE17</f>
        <v>0</v>
      </c>
      <c r="AF84" s="30" t="n">
        <f aca="false">AF19-AF17</f>
        <v>0</v>
      </c>
      <c r="AG84" s="30" t="n">
        <f aca="false">AG19-AG17</f>
        <v>0</v>
      </c>
      <c r="AH84" s="30" t="n">
        <f aca="false">AH19-AH17</f>
        <v>0</v>
      </c>
      <c r="AI84" s="30" t="n">
        <f aca="false">AI19-AI17</f>
        <v>0</v>
      </c>
      <c r="AJ84" s="30" t="n">
        <f aca="false">AJ19-AJ17</f>
        <v>0</v>
      </c>
      <c r="AK84" s="30" t="n">
        <f aca="false">AK19-AK17</f>
        <v>0</v>
      </c>
    </row>
    <row r="85" customFormat="false" ht="15" hidden="false" customHeight="true" outlineLevel="0" collapsed="false">
      <c r="A85" s="25" t="s">
        <v>318</v>
      </c>
      <c r="B85" s="30" t="n">
        <f aca="false">B66</f>
        <v>0</v>
      </c>
      <c r="C85" s="30" t="n">
        <f aca="false">C66</f>
        <v>6075</v>
      </c>
      <c r="D85" s="30" t="n">
        <f aca="false">D66</f>
        <v>18225</v>
      </c>
      <c r="E85" s="30" t="n">
        <f aca="false">E66</f>
        <v>24300</v>
      </c>
      <c r="F85" s="30" t="n">
        <f aca="false">F66</f>
        <v>30375</v>
      </c>
      <c r="G85" s="30" t="n">
        <f aca="false">G66</f>
        <v>24300</v>
      </c>
      <c r="H85" s="30" t="n">
        <f aca="false">H66</f>
        <v>30375</v>
      </c>
      <c r="I85" s="30" t="n">
        <f aca="false">I66</f>
        <v>24300</v>
      </c>
      <c r="J85" s="30" t="n">
        <f aca="false">J66</f>
        <v>30375</v>
      </c>
      <c r="K85" s="30" t="n">
        <f aca="false">K66</f>
        <v>24300</v>
      </c>
      <c r="L85" s="30" t="n">
        <f aca="false">L66</f>
        <v>30375</v>
      </c>
      <c r="M85" s="30" t="n">
        <f aca="false">M66</f>
        <v>24300</v>
      </c>
      <c r="N85" s="30" t="n">
        <f aca="false">N66</f>
        <v>30375</v>
      </c>
      <c r="O85" s="30" t="n">
        <f aca="false">O66</f>
        <v>30375</v>
      </c>
      <c r="P85" s="30" t="n">
        <f aca="false">P66</f>
        <v>42525</v>
      </c>
      <c r="Q85" s="30" t="n">
        <f aca="false">Q66</f>
        <v>42525</v>
      </c>
      <c r="R85" s="30" t="n">
        <f aca="false">R66</f>
        <v>48600</v>
      </c>
      <c r="S85" s="30" t="n">
        <f aca="false">S66</f>
        <v>42525</v>
      </c>
      <c r="T85" s="30" t="n">
        <f aca="false">T66</f>
        <v>48600</v>
      </c>
      <c r="U85" s="30" t="n">
        <f aca="false">U66</f>
        <v>42525</v>
      </c>
      <c r="V85" s="30" t="n">
        <f aca="false">V66</f>
        <v>48600</v>
      </c>
      <c r="W85" s="30" t="n">
        <f aca="false">W66</f>
        <v>42525</v>
      </c>
      <c r="X85" s="30" t="n">
        <f aca="false">X66</f>
        <v>48600</v>
      </c>
      <c r="Y85" s="30" t="n">
        <f aca="false">Y66</f>
        <v>42525</v>
      </c>
      <c r="Z85" s="30" t="n">
        <f aca="false">Z66</f>
        <v>48600</v>
      </c>
      <c r="AA85" s="30" t="n">
        <f aca="false">AA66</f>
        <v>48600</v>
      </c>
      <c r="AB85" s="30" t="n">
        <f aca="false">AB66</f>
        <v>60750</v>
      </c>
      <c r="AC85" s="30" t="n">
        <f aca="false">AC66</f>
        <v>60750</v>
      </c>
      <c r="AD85" s="30" t="n">
        <f aca="false">AD66</f>
        <v>66825</v>
      </c>
      <c r="AE85" s="30" t="n">
        <f aca="false">AE66</f>
        <v>60750</v>
      </c>
      <c r="AF85" s="30" t="n">
        <f aca="false">AF66</f>
        <v>66825</v>
      </c>
      <c r="AG85" s="30" t="n">
        <f aca="false">AG66</f>
        <v>60750</v>
      </c>
      <c r="AH85" s="30" t="n">
        <f aca="false">AH66</f>
        <v>60750</v>
      </c>
      <c r="AI85" s="30" t="n">
        <f aca="false">AI66</f>
        <v>54675</v>
      </c>
      <c r="AJ85" s="30" t="n">
        <f aca="false">AJ66</f>
        <v>48600</v>
      </c>
      <c r="AK85" s="30" t="n">
        <f aca="false">AK66</f>
        <v>42525</v>
      </c>
    </row>
    <row r="86" customFormat="false" ht="15" hidden="false" customHeight="true" outlineLevel="0" collapsed="false">
      <c r="A86" s="25" t="s">
        <v>319</v>
      </c>
      <c r="B86" s="30" t="n">
        <f aca="false">B35</f>
        <v>0</v>
      </c>
      <c r="C86" s="30" t="n">
        <f aca="false">C35</f>
        <v>0</v>
      </c>
      <c r="D86" s="30" t="n">
        <f aca="false">D35</f>
        <v>0</v>
      </c>
      <c r="E86" s="30" t="n">
        <f aca="false">E35</f>
        <v>0</v>
      </c>
      <c r="F86" s="30" t="n">
        <f aca="false">F35</f>
        <v>0</v>
      </c>
      <c r="G86" s="30" t="n">
        <f aca="false">G35</f>
        <v>0</v>
      </c>
      <c r="H86" s="30" t="n">
        <f aca="false">H35</f>
        <v>0</v>
      </c>
      <c r="I86" s="30" t="n">
        <f aca="false">I35</f>
        <v>0</v>
      </c>
      <c r="J86" s="30" t="n">
        <f aca="false">J35</f>
        <v>0</v>
      </c>
      <c r="K86" s="30" t="n">
        <f aca="false">K35</f>
        <v>0</v>
      </c>
      <c r="L86" s="30" t="n">
        <f aca="false">L35</f>
        <v>0</v>
      </c>
      <c r="M86" s="30" t="n">
        <f aca="false">M35</f>
        <v>0</v>
      </c>
      <c r="N86" s="30" t="n">
        <f aca="false">N35</f>
        <v>0</v>
      </c>
      <c r="O86" s="30" t="n">
        <f aca="false">O35</f>
        <v>0</v>
      </c>
      <c r="P86" s="30" t="n">
        <f aca="false">P35</f>
        <v>0</v>
      </c>
      <c r="Q86" s="30" t="n">
        <f aca="false">Q35</f>
        <v>0</v>
      </c>
      <c r="R86" s="30" t="n">
        <f aca="false">R35</f>
        <v>0</v>
      </c>
      <c r="S86" s="30" t="n">
        <f aca="false">S35</f>
        <v>0</v>
      </c>
      <c r="T86" s="30" t="n">
        <f aca="false">T35</f>
        <v>0</v>
      </c>
      <c r="U86" s="30" t="n">
        <f aca="false">U35</f>
        <v>0</v>
      </c>
      <c r="V86" s="30" t="n">
        <f aca="false">V35</f>
        <v>0</v>
      </c>
      <c r="W86" s="30" t="n">
        <f aca="false">W35</f>
        <v>0</v>
      </c>
      <c r="X86" s="30" t="n">
        <f aca="false">X35</f>
        <v>0</v>
      </c>
      <c r="Y86" s="30" t="n">
        <f aca="false">Y35</f>
        <v>0</v>
      </c>
      <c r="Z86" s="30" t="n">
        <f aca="false">Z35</f>
        <v>0</v>
      </c>
      <c r="AA86" s="30" t="n">
        <f aca="false">AA35</f>
        <v>0</v>
      </c>
      <c r="AB86" s="30" t="n">
        <f aca="false">AB35</f>
        <v>0</v>
      </c>
      <c r="AC86" s="30" t="n">
        <f aca="false">AC35</f>
        <v>0</v>
      </c>
      <c r="AD86" s="30" t="n">
        <f aca="false">AD35</f>
        <v>0</v>
      </c>
      <c r="AE86" s="30" t="n">
        <f aca="false">AE35</f>
        <v>0</v>
      </c>
      <c r="AF86" s="30" t="n">
        <f aca="false">AF35</f>
        <v>0</v>
      </c>
      <c r="AG86" s="30" t="n">
        <f aca="false">AG35</f>
        <v>0</v>
      </c>
      <c r="AH86" s="30" t="n">
        <f aca="false">AH35</f>
        <v>1</v>
      </c>
      <c r="AI86" s="30" t="n">
        <f aca="false">AI35</f>
        <v>1</v>
      </c>
      <c r="AJ86" s="30" t="n">
        <f aca="false">AJ35</f>
        <v>3</v>
      </c>
      <c r="AK86" s="30" t="n">
        <f aca="false">AK35</f>
        <v>4</v>
      </c>
    </row>
    <row r="87" customFormat="false" ht="15" hidden="false" customHeight="true" outlineLevel="0" collapsed="false">
      <c r="A87" s="25" t="s">
        <v>320</v>
      </c>
      <c r="B87" s="29" t="n">
        <f aca="false">IFERROR(SUM(B39:B40)/B43,0)</f>
        <v>0</v>
      </c>
      <c r="C87" s="29" t="n">
        <f aca="false">IFERROR(SUM(C39:C40)/C43,0)</f>
        <v>0</v>
      </c>
      <c r="D87" s="29" t="n">
        <f aca="false">IFERROR(SUM(D39:D40)/D43,0)</f>
        <v>0</v>
      </c>
      <c r="E87" s="29" t="n">
        <f aca="false">IFERROR(SUM(E39:E40)/E43,0)</f>
        <v>0</v>
      </c>
      <c r="F87" s="29" t="n">
        <f aca="false">IFERROR(SUM(F39:F40)/F43,0)</f>
        <v>0.0834632734217705</v>
      </c>
      <c r="G87" s="29" t="n">
        <f aca="false">IFERROR(SUM(G39:G40)/G43,0)</f>
        <v>0.151336102208759</v>
      </c>
      <c r="H87" s="29" t="n">
        <f aca="false">IFERROR(SUM(H39:H40)/H43,0)</f>
        <v>0.364849329902459</v>
      </c>
      <c r="I87" s="29" t="n">
        <f aca="false">IFERROR(SUM(I39:I40)/I43,0)</f>
        <v>0.296280111888991</v>
      </c>
      <c r="J87" s="29" t="n">
        <f aca="false">IFERROR(SUM(J39:J40)/J43,0)</f>
        <v>0.492851832235483</v>
      </c>
      <c r="K87" s="29" t="n">
        <f aca="false">IFERROR(SUM(K39:K40)/K43,0)</f>
        <v>0.389695856137628</v>
      </c>
      <c r="L87" s="29" t="n">
        <f aca="false">IFERROR(SUM(L39:L40)/L43,0)</f>
        <v>0.566012521195271</v>
      </c>
      <c r="M87" s="29" t="n">
        <f aca="false">IFERROR(SUM(M39:M40)/M43,0)</f>
        <v>0.454902865802685</v>
      </c>
      <c r="N87" s="29" t="n">
        <f aca="false">IFERROR(SUM(N39:N40)/N43,0)</f>
        <v>0.613350272557333</v>
      </c>
      <c r="O87" s="29" t="n">
        <f aca="false">IFERROR(SUM(O39:O40)/O43,0)</f>
        <v>0.502993869985205</v>
      </c>
      <c r="P87" s="29" t="n">
        <f aca="false">IFERROR(SUM(P39:P40)/P43,0)</f>
        <v>0.646480299803145</v>
      </c>
      <c r="Q87" s="29" t="n">
        <f aca="false">IFERROR(SUM(Q39:Q40)/Q43,0)</f>
        <v>0.539919522150533</v>
      </c>
      <c r="R87" s="29" t="n">
        <f aca="false">IFERROR(SUM(R39:R40)/R43,0)</f>
        <v>0.560713389321253</v>
      </c>
      <c r="S87" s="29" t="n">
        <f aca="false">IFERROR(SUM(S39:S40)/S43,0)</f>
        <v>0.504628124144565</v>
      </c>
      <c r="T87" s="29" t="n">
        <f aca="false">IFERROR(SUM(T39:T40)/T43,0)</f>
        <v>0.602334399018127</v>
      </c>
      <c r="U87" s="29" t="n">
        <f aca="false">IFERROR(SUM(U39:U40)/U43,0)</f>
        <v>0.545135536159169</v>
      </c>
      <c r="V87" s="29" t="n">
        <f aca="false">IFERROR(SUM(V39:V40)/V43,0)</f>
        <v>0.632862528758453</v>
      </c>
      <c r="W87" s="29" t="n">
        <f aca="false">IFERROR(SUM(W39:W40)/W43,0)</f>
        <v>0.57651197621131</v>
      </c>
      <c r="X87" s="29" t="n">
        <f aca="false">IFERROR(SUM(X39:X40)/X43,0)</f>
        <v>0.656206866039493</v>
      </c>
      <c r="Y87" s="29" t="n">
        <f aca="false">IFERROR(SUM(Y39:Y40)/Y43,0)</f>
        <v>0.601527562563053</v>
      </c>
      <c r="Z87" s="29" t="n">
        <f aca="false">IFERROR(SUM(Z39:Z40)/Z43,0)</f>
        <v>0.674632844944602</v>
      </c>
      <c r="AA87" s="29" t="n">
        <f aca="false">IFERROR(SUM(AA39:AA40)/AA43,0)</f>
        <v>0.621934807434719</v>
      </c>
      <c r="AB87" s="29" t="n">
        <f aca="false">IFERROR(SUM(AB39:AB40)/AB43,0)</f>
        <v>0.68954395831611</v>
      </c>
      <c r="AC87" s="29" t="n">
        <f aca="false">IFERROR(SUM(AC39:AC40)/AC43,0)</f>
        <v>0.638896587039372</v>
      </c>
      <c r="AD87" s="29" t="n">
        <f aca="false">IFERROR(SUM(AD39:AD40)/AD43,0)</f>
        <v>0.668748189236811</v>
      </c>
      <c r="AE87" s="29" t="n">
        <f aca="false">IFERROR(SUM(AE39:AE40)/AE43,0)</f>
        <v>0.612286526313218</v>
      </c>
      <c r="AF87" s="29" t="n">
        <f aca="false">IFERROR(SUM(AF39:AF40)/AF43,0)</f>
        <v>0.739932646876977</v>
      </c>
      <c r="AG87" s="29" t="n">
        <f aca="false">IFERROR(SUM(AG39:AG40)/AG43,0)</f>
        <v>0.672407258003193</v>
      </c>
      <c r="AH87" s="29" t="n">
        <f aca="false">IFERROR(SUM(AH39:AH40)/AH43,0)</f>
        <v>0.748660552612747</v>
      </c>
      <c r="AI87" s="29" t="n">
        <f aca="false">IFERROR(SUM(AI39:AI40)/AI43,0)</f>
        <v>0.730381253347245</v>
      </c>
      <c r="AJ87" s="29" t="n">
        <f aca="false">IFERROR(SUM(AJ39:AJ40)/AJ43,0)</f>
        <v>0.754773246031522</v>
      </c>
      <c r="AK87" s="29" t="n">
        <f aca="false">IFERROR(SUM(AK39:AK40)/AK43,0)</f>
        <v>0.776922861258827</v>
      </c>
    </row>
    <row r="88" customFormat="false" ht="15" hidden="false" customHeight="true" outlineLevel="0" collapsed="false">
      <c r="A88" s="25" t="s">
        <v>321</v>
      </c>
      <c r="B88" s="30" t="n">
        <f aca="false">0+B11</f>
        <v>0</v>
      </c>
      <c r="C88" s="30" t="n">
        <f aca="false">B88+C11</f>
        <v>1</v>
      </c>
      <c r="D88" s="30" t="n">
        <f aca="false">C88+D11</f>
        <v>3</v>
      </c>
      <c r="E88" s="30" t="n">
        <f aca="false">D88+E11</f>
        <v>4</v>
      </c>
      <c r="F88" s="30" t="n">
        <f aca="false">E88+F11</f>
        <v>6</v>
      </c>
      <c r="G88" s="30" t="n">
        <f aca="false">F88+G11</f>
        <v>7</v>
      </c>
      <c r="H88" s="30" t="n">
        <f aca="false">G88+H11</f>
        <v>9</v>
      </c>
      <c r="I88" s="30" t="n">
        <f aca="false">H88+I11</f>
        <v>10</v>
      </c>
      <c r="J88" s="30" t="n">
        <f aca="false">I88+J11</f>
        <v>12</v>
      </c>
      <c r="K88" s="30" t="n">
        <f aca="false">J88+K11</f>
        <v>13</v>
      </c>
      <c r="L88" s="30" t="n">
        <f aca="false">K88+L11</f>
        <v>15</v>
      </c>
      <c r="M88" s="30" t="n">
        <f aca="false">L88+M11</f>
        <v>16</v>
      </c>
      <c r="N88" s="30" t="n">
        <f aca="false">M88+N11</f>
        <v>18</v>
      </c>
      <c r="O88" s="30" t="n">
        <f aca="false">N88+O11</f>
        <v>20</v>
      </c>
      <c r="P88" s="30" t="n">
        <f aca="false">O88+P11</f>
        <v>23</v>
      </c>
      <c r="Q88" s="30" t="n">
        <f aca="false">P88+Q11</f>
        <v>25</v>
      </c>
      <c r="R88" s="30" t="n">
        <f aca="false">Q88+R11</f>
        <v>28</v>
      </c>
      <c r="S88" s="30" t="n">
        <f aca="false">R88+S11</f>
        <v>30</v>
      </c>
      <c r="T88" s="30" t="n">
        <f aca="false">S88+T11</f>
        <v>33</v>
      </c>
      <c r="U88" s="30" t="n">
        <f aca="false">T88+U11</f>
        <v>35</v>
      </c>
      <c r="V88" s="30" t="n">
        <f aca="false">U88+V11</f>
        <v>38</v>
      </c>
      <c r="W88" s="30" t="n">
        <f aca="false">V88+W11</f>
        <v>40</v>
      </c>
      <c r="X88" s="30" t="n">
        <f aca="false">W88+X11</f>
        <v>43</v>
      </c>
      <c r="Y88" s="30" t="n">
        <f aca="false">X88+Y11</f>
        <v>45</v>
      </c>
      <c r="Z88" s="30" t="n">
        <f aca="false">Y88+Z11</f>
        <v>48</v>
      </c>
      <c r="AA88" s="30" t="n">
        <f aca="false">Z88+AA11</f>
        <v>51</v>
      </c>
      <c r="AB88" s="30" t="n">
        <f aca="false">AA88+AB11</f>
        <v>55</v>
      </c>
      <c r="AC88" s="30" t="n">
        <f aca="false">AB88+AC11</f>
        <v>58</v>
      </c>
      <c r="AD88" s="30" t="n">
        <f aca="false">AC88+AD11</f>
        <v>62</v>
      </c>
      <c r="AE88" s="30" t="n">
        <f aca="false">AD88+AE11</f>
        <v>65</v>
      </c>
      <c r="AF88" s="30" t="n">
        <f aca="false">AE88+AF11</f>
        <v>69</v>
      </c>
      <c r="AG88" s="30" t="n">
        <f aca="false">AF88+AG11</f>
        <v>72</v>
      </c>
      <c r="AH88" s="30" t="n">
        <f aca="false">AG88+AH11</f>
        <v>76</v>
      </c>
      <c r="AI88" s="30" t="n">
        <f aca="false">AH88+AI11</f>
        <v>79</v>
      </c>
      <c r="AJ88" s="30" t="n">
        <f aca="false">AI88+AJ11</f>
        <v>83</v>
      </c>
      <c r="AK88" s="30" t="n">
        <f aca="false">AJ88+AK11</f>
        <v>86</v>
      </c>
    </row>
    <row r="89" customFormat="false" ht="15" hidden="false" customHeight="true" outlineLevel="0" collapsed="false">
      <c r="A89" s="25" t="s">
        <v>322</v>
      </c>
      <c r="B89" s="30" t="n">
        <f aca="false">0+B15</f>
        <v>0</v>
      </c>
      <c r="C89" s="30" t="n">
        <f aca="false">B89+C15</f>
        <v>0</v>
      </c>
      <c r="D89" s="30" t="n">
        <f aca="false">C89+D15</f>
        <v>0</v>
      </c>
      <c r="E89" s="30" t="n">
        <f aca="false">D89+E15</f>
        <v>0</v>
      </c>
      <c r="F89" s="30" t="n">
        <f aca="false">E89+F15</f>
        <v>1</v>
      </c>
      <c r="G89" s="30" t="n">
        <f aca="false">F89+G15</f>
        <v>3</v>
      </c>
      <c r="H89" s="30" t="n">
        <f aca="false">G89+H15</f>
        <v>4</v>
      </c>
      <c r="I89" s="30" t="n">
        <f aca="false">H89+I15</f>
        <v>6</v>
      </c>
      <c r="J89" s="30" t="n">
        <f aca="false">I89+J15</f>
        <v>7</v>
      </c>
      <c r="K89" s="30" t="n">
        <f aca="false">J89+K15</f>
        <v>9</v>
      </c>
      <c r="L89" s="30" t="n">
        <f aca="false">K89+L15</f>
        <v>10</v>
      </c>
      <c r="M89" s="30" t="n">
        <f aca="false">L89+M15</f>
        <v>12</v>
      </c>
      <c r="N89" s="30" t="n">
        <f aca="false">M89+N15</f>
        <v>13</v>
      </c>
      <c r="O89" s="30" t="n">
        <f aca="false">N89+O15</f>
        <v>15</v>
      </c>
      <c r="P89" s="30" t="n">
        <f aca="false">O89+P15</f>
        <v>16</v>
      </c>
      <c r="Q89" s="30" t="n">
        <f aca="false">P89+Q15</f>
        <v>18</v>
      </c>
      <c r="R89" s="30" t="n">
        <f aca="false">Q89+R15</f>
        <v>20</v>
      </c>
      <c r="S89" s="30" t="n">
        <f aca="false">R89+S15</f>
        <v>23</v>
      </c>
      <c r="T89" s="30" t="n">
        <f aca="false">S89+T15</f>
        <v>25</v>
      </c>
      <c r="U89" s="30" t="n">
        <f aca="false">T89+U15</f>
        <v>28</v>
      </c>
      <c r="V89" s="30" t="n">
        <f aca="false">U89+V15</f>
        <v>30</v>
      </c>
      <c r="W89" s="30" t="n">
        <f aca="false">V89+W15</f>
        <v>33</v>
      </c>
      <c r="X89" s="30" t="n">
        <f aca="false">W89+X15</f>
        <v>35</v>
      </c>
      <c r="Y89" s="30" t="n">
        <f aca="false">X89+Y15</f>
        <v>38</v>
      </c>
      <c r="Z89" s="30" t="n">
        <f aca="false">Y89+Z15</f>
        <v>40</v>
      </c>
      <c r="AA89" s="30" t="n">
        <f aca="false">Z89+AA15</f>
        <v>43</v>
      </c>
      <c r="AB89" s="30" t="n">
        <f aca="false">AA89+AB15</f>
        <v>45</v>
      </c>
      <c r="AC89" s="30" t="n">
        <f aca="false">AB89+AC15</f>
        <v>48</v>
      </c>
      <c r="AD89" s="30" t="n">
        <f aca="false">AC89+AD15</f>
        <v>51</v>
      </c>
      <c r="AE89" s="30" t="n">
        <f aca="false">AD89+AE15</f>
        <v>55</v>
      </c>
      <c r="AF89" s="30" t="n">
        <f aca="false">AE89+AF15</f>
        <v>58</v>
      </c>
      <c r="AG89" s="30" t="n">
        <f aca="false">AF89+AG15</f>
        <v>62</v>
      </c>
      <c r="AH89" s="30" t="n">
        <f aca="false">AG89+AH15</f>
        <v>65</v>
      </c>
      <c r="AI89" s="30" t="n">
        <f aca="false">AH89+AI15</f>
        <v>69</v>
      </c>
      <c r="AJ89" s="30" t="n">
        <f aca="false">AI89+AJ15</f>
        <v>72</v>
      </c>
      <c r="AK89" s="30" t="n">
        <f aca="false">AJ89+AK15</f>
        <v>75</v>
      </c>
    </row>
    <row r="90" customFormat="false" ht="15" hidden="false" customHeight="true" outlineLevel="0" collapsed="false">
      <c r="A90" s="25" t="s">
        <v>323</v>
      </c>
      <c r="B90" s="30" t="n">
        <f aca="false">B88-B89-B35-B36</f>
        <v>0</v>
      </c>
      <c r="C90" s="30" t="n">
        <f aca="false">C88-C89-C35-C36</f>
        <v>0</v>
      </c>
      <c r="D90" s="30" t="n">
        <f aca="false">D88-D89-D35-D36</f>
        <v>0</v>
      </c>
      <c r="E90" s="30" t="n">
        <f aca="false">E88-E89-E35-E36</f>
        <v>0</v>
      </c>
      <c r="F90" s="30" t="n">
        <f aca="false">F88-F89-F35-F36</f>
        <v>0</v>
      </c>
      <c r="G90" s="30" t="n">
        <f aca="false">G88-G89-G35-G36</f>
        <v>0</v>
      </c>
      <c r="H90" s="30" t="n">
        <f aca="false">H88-H89-H35-H36</f>
        <v>0</v>
      </c>
      <c r="I90" s="30" t="n">
        <f aca="false">I88-I89-I35-I36</f>
        <v>0</v>
      </c>
      <c r="J90" s="30" t="n">
        <f aca="false">J88-J89-J35-J36</f>
        <v>0</v>
      </c>
      <c r="K90" s="30" t="n">
        <f aca="false">K88-K89-K35-K36</f>
        <v>0</v>
      </c>
      <c r="L90" s="30" t="n">
        <f aca="false">L88-L89-L35-L36</f>
        <v>0</v>
      </c>
      <c r="M90" s="30" t="n">
        <f aca="false">M88-M89-M35-M36</f>
        <v>0</v>
      </c>
      <c r="N90" s="30" t="n">
        <f aca="false">N88-N89-N35-N36</f>
        <v>0</v>
      </c>
      <c r="O90" s="30" t="n">
        <f aca="false">O88-O89-O35-O36</f>
        <v>0</v>
      </c>
      <c r="P90" s="30" t="n">
        <f aca="false">P88-P89-P35-P36</f>
        <v>0</v>
      </c>
      <c r="Q90" s="30" t="n">
        <f aca="false">Q88-Q89-Q35-Q36</f>
        <v>0</v>
      </c>
      <c r="R90" s="30" t="n">
        <f aca="false">R88-R89-R35-R36</f>
        <v>0</v>
      </c>
      <c r="S90" s="30" t="n">
        <f aca="false">S88-S89-S35-S36</f>
        <v>0</v>
      </c>
      <c r="T90" s="30" t="n">
        <f aca="false">T88-T89-T35-T36</f>
        <v>0</v>
      </c>
      <c r="U90" s="30" t="n">
        <f aca="false">U88-U89-U35-U36</f>
        <v>0</v>
      </c>
      <c r="V90" s="30" t="n">
        <f aca="false">V88-V89-V35-V36</f>
        <v>0</v>
      </c>
      <c r="W90" s="30" t="n">
        <f aca="false">W88-W89-W35-W36</f>
        <v>0</v>
      </c>
      <c r="X90" s="30" t="n">
        <f aca="false">X88-X89-X35-X36</f>
        <v>0</v>
      </c>
      <c r="Y90" s="30" t="n">
        <f aca="false">Y88-Y89-Y35-Y36</f>
        <v>0</v>
      </c>
      <c r="Z90" s="30" t="n">
        <f aca="false">Z88-Z89-Z35-Z36</f>
        <v>0</v>
      </c>
      <c r="AA90" s="30" t="n">
        <f aca="false">AA88-AA89-AA35-AA36</f>
        <v>0</v>
      </c>
      <c r="AB90" s="30" t="n">
        <f aca="false">AB88-AB89-AB35-AB36</f>
        <v>0</v>
      </c>
      <c r="AC90" s="30" t="n">
        <f aca="false">AC88-AC89-AC35-AC36</f>
        <v>0</v>
      </c>
      <c r="AD90" s="30" t="n">
        <f aca="false">AD88-AD89-AD35-AD36</f>
        <v>0</v>
      </c>
      <c r="AE90" s="30" t="n">
        <f aca="false">AE88-AE89-AE35-AE36</f>
        <v>0</v>
      </c>
      <c r="AF90" s="30" t="n">
        <f aca="false">AF88-AF89-AF35-AF36</f>
        <v>0</v>
      </c>
      <c r="AG90" s="30" t="n">
        <f aca="false">AG88-AG89-AG35-AG36</f>
        <v>0</v>
      </c>
      <c r="AH90" s="30" t="n">
        <f aca="false">AH88-AH89-AH35-AH36</f>
        <v>0</v>
      </c>
      <c r="AI90" s="30" t="n">
        <f aca="false">AI88-AI89-AI35-AI36</f>
        <v>0</v>
      </c>
      <c r="AJ90" s="30" t="n">
        <f aca="false">AJ88-AJ89-AJ35-AJ36</f>
        <v>0</v>
      </c>
      <c r="AK90" s="30" t="n">
        <f aca="false">AK88-AK89-AK35-AK36</f>
        <v>0</v>
      </c>
    </row>
    <row r="91" customFormat="false" ht="15" hidden="false" customHeight="true" outlineLevel="0" collapsed="false">
      <c r="A91" s="25" t="s">
        <v>324</v>
      </c>
      <c r="B91" s="30" t="n">
        <f aca="false">B43-B56-(B65-0)+(B66-0)-B64</f>
        <v>0</v>
      </c>
      <c r="C91" s="30" t="n">
        <f aca="false">C43-C56-(C65-B65)+(C66-B66)-C64</f>
        <v>0</v>
      </c>
      <c r="D91" s="30" t="n">
        <f aca="false">D43-D56-(D65-C65)+(D66-C66)-D64</f>
        <v>0</v>
      </c>
      <c r="E91" s="30" t="n">
        <f aca="false">E43-E56-(E65-D65)+(E66-D66)-E64</f>
        <v>0</v>
      </c>
      <c r="F91" s="30" t="n">
        <f aca="false">F43-F56-(F65-E65)+(F66-E66)-F64</f>
        <v>0</v>
      </c>
      <c r="G91" s="30" t="n">
        <f aca="false">G43-G56-(G65-F65)+(G66-F66)-G64</f>
        <v>0</v>
      </c>
      <c r="H91" s="30" t="n">
        <f aca="false">H43-H56-(H65-G65)+(H66-G66)-H64</f>
        <v>0</v>
      </c>
      <c r="I91" s="30" t="n">
        <f aca="false">I43-I56-(I65-H65)+(I66-H66)-I64</f>
        <v>0</v>
      </c>
      <c r="J91" s="30" t="n">
        <f aca="false">J43-J56-(J65-I65)+(J66-I66)-J64</f>
        <v>0</v>
      </c>
      <c r="K91" s="30" t="n">
        <f aca="false">K43-K56-(K65-J65)+(K66-J66)-K64</f>
        <v>0</v>
      </c>
      <c r="L91" s="30" t="n">
        <f aca="false">L43-L56-(L65-K65)+(L66-K66)-L64</f>
        <v>0</v>
      </c>
      <c r="M91" s="30" t="n">
        <f aca="false">M43-M56-(M65-L65)+(M66-L66)-M64</f>
        <v>0</v>
      </c>
      <c r="N91" s="30" t="n">
        <f aca="false">N43-N56-(N65-M65)+(N66-M66)-N64</f>
        <v>0</v>
      </c>
      <c r="O91" s="30" t="n">
        <f aca="false">O43-O56-(O65-N65)+(O66-N66)-O64</f>
        <v>0</v>
      </c>
      <c r="P91" s="30" t="n">
        <f aca="false">P43-P56-(P65-O65)+(P66-O66)-P64</f>
        <v>0</v>
      </c>
      <c r="Q91" s="30" t="n">
        <f aca="false">Q43-Q56-(Q65-P65)+(Q66-P66)-Q64</f>
        <v>0</v>
      </c>
      <c r="R91" s="30" t="n">
        <f aca="false">R43-R56-(R65-Q65)+(R66-Q66)-R64</f>
        <v>0</v>
      </c>
      <c r="S91" s="30" t="n">
        <f aca="false">S43-S56-(S65-R65)+(S66-R66)-S64</f>
        <v>0</v>
      </c>
      <c r="T91" s="30" t="n">
        <f aca="false">T43-T56-(T65-S65)+(T66-S66)-T64</f>
        <v>0</v>
      </c>
      <c r="U91" s="30" t="n">
        <f aca="false">U43-U56-(U65-T65)+(U66-T66)-U64</f>
        <v>0</v>
      </c>
      <c r="V91" s="30" t="n">
        <f aca="false">V43-V56-(V65-U65)+(V66-U66)-V64</f>
        <v>0</v>
      </c>
      <c r="W91" s="30" t="n">
        <f aca="false">W43-W56-(W65-V65)+(W66-V66)-W64</f>
        <v>0</v>
      </c>
      <c r="X91" s="30" t="n">
        <f aca="false">X43-X56-(X65-W65)+(X66-W66)-X64</f>
        <v>0</v>
      </c>
      <c r="Y91" s="30" t="n">
        <f aca="false">Y43-Y56-(Y65-X65)+(Y66-X66)-Y64</f>
        <v>0</v>
      </c>
      <c r="Z91" s="30" t="n">
        <f aca="false">Z43-Z56-(Z65-Y65)+(Z66-Y66)-Z64</f>
        <v>0</v>
      </c>
      <c r="AA91" s="30" t="n">
        <f aca="false">AA43-AA56-(AA65-Z65)+(AA66-Z66)-AA64</f>
        <v>0</v>
      </c>
      <c r="AB91" s="30" t="n">
        <f aca="false">AB43-AB56-(AB65-AA65)+(AB66-AA66)-AB64</f>
        <v>0</v>
      </c>
      <c r="AC91" s="30" t="n">
        <f aca="false">AC43-AC56-(AC65-AB65)+(AC66-AB66)-AC64</f>
        <v>0</v>
      </c>
      <c r="AD91" s="30" t="n">
        <f aca="false">AD43-AD56-(AD65-AC65)+(AD66-AC66)-AD64</f>
        <v>0</v>
      </c>
      <c r="AE91" s="30" t="n">
        <f aca="false">AE43-AE56-(AE65-AD65)+(AE66-AD66)-AE64</f>
        <v>0</v>
      </c>
      <c r="AF91" s="30" t="n">
        <f aca="false">AF43-AF56-(AF65-AE65)+(AF66-AE66)-AF64</f>
        <v>0</v>
      </c>
      <c r="AG91" s="30" t="n">
        <f aca="false">AG43-AG56-(AG65-AF65)+(AG66-AF66)-AG64</f>
        <v>0</v>
      </c>
      <c r="AH91" s="30" t="n">
        <f aca="false">AH43-AH56-(AH65-AG65)+(AH66-AG66)-AH64</f>
        <v>0</v>
      </c>
      <c r="AI91" s="30" t="n">
        <f aca="false">AI43-AI56-(AI65-AH65)+(AI66-AH66)-AI64</f>
        <v>0</v>
      </c>
      <c r="AJ91" s="30" t="n">
        <f aca="false">AJ43-AJ56-(AJ65-AI65)+(AJ66-AI66)-AJ64</f>
        <v>0</v>
      </c>
      <c r="AK91" s="30" t="n">
        <f aca="false">AK43-AK56-(AK65-AJ65)+(AK66-AJ66)-AK64</f>
        <v>0</v>
      </c>
    </row>
    <row r="92" customFormat="false" ht="15" hidden="false" customHeight="true" outlineLevel="0" collapsed="false">
      <c r="A92" s="25" t="s">
        <v>325</v>
      </c>
      <c r="B92" s="30" t="n">
        <f aca="false">B69-0-B67+B68</f>
        <v>0</v>
      </c>
      <c r="C92" s="30" t="n">
        <f aca="false">C69-B69-C67+C68</f>
        <v>0</v>
      </c>
      <c r="D92" s="30" t="n">
        <f aca="false">D69-C69-D67+D68</f>
        <v>0</v>
      </c>
      <c r="E92" s="30" t="n">
        <f aca="false">E69-D69-E67+E68</f>
        <v>0</v>
      </c>
      <c r="F92" s="30" t="n">
        <f aca="false">F69-E69-F67+F68</f>
        <v>0</v>
      </c>
      <c r="G92" s="30" t="n">
        <f aca="false">G69-F69-G67+G68</f>
        <v>0</v>
      </c>
      <c r="H92" s="30" t="n">
        <f aca="false">H69-G69-H67+H68</f>
        <v>0</v>
      </c>
      <c r="I92" s="30" t="n">
        <f aca="false">I69-H69-I67+I68</f>
        <v>0</v>
      </c>
      <c r="J92" s="30" t="n">
        <f aca="false">J69-I69-J67+J68</f>
        <v>0</v>
      </c>
      <c r="K92" s="30" t="n">
        <f aca="false">K69-J69-K67+K68</f>
        <v>0</v>
      </c>
      <c r="L92" s="30" t="n">
        <f aca="false">L69-K69-L67+L68</f>
        <v>0</v>
      </c>
      <c r="M92" s="30" t="n">
        <f aca="false">M69-L69-M67+M68</f>
        <v>0</v>
      </c>
      <c r="N92" s="30" t="n">
        <f aca="false">N69-M69-N67+N68</f>
        <v>0</v>
      </c>
      <c r="O92" s="30" t="n">
        <f aca="false">O69-N69-O67+O68</f>
        <v>0</v>
      </c>
      <c r="P92" s="30" t="n">
        <f aca="false">P69-O69-P67+P68</f>
        <v>0</v>
      </c>
      <c r="Q92" s="30" t="n">
        <f aca="false">Q69-P69-Q67+Q68</f>
        <v>0</v>
      </c>
      <c r="R92" s="30" t="n">
        <f aca="false">R69-Q69-R67+R68</f>
        <v>0</v>
      </c>
      <c r="S92" s="30" t="n">
        <f aca="false">S69-R69-S67+S68</f>
        <v>0</v>
      </c>
      <c r="T92" s="30" t="n">
        <f aca="false">T69-S69-T67+T68</f>
        <v>0</v>
      </c>
      <c r="U92" s="30" t="n">
        <f aca="false">U69-T69-U67+U68</f>
        <v>0</v>
      </c>
      <c r="V92" s="30" t="n">
        <f aca="false">V69-U69-V67+V68</f>
        <v>0</v>
      </c>
      <c r="W92" s="30" t="n">
        <f aca="false">W69-V69-W67+W68</f>
        <v>0</v>
      </c>
      <c r="X92" s="30" t="n">
        <f aca="false">X69-W69-X67+X68</f>
        <v>0</v>
      </c>
      <c r="Y92" s="30" t="n">
        <f aca="false">Y69-X69-Y67+Y68</f>
        <v>0</v>
      </c>
      <c r="Z92" s="30" t="n">
        <f aca="false">Z69-Y69-Z67+Z68</f>
        <v>0</v>
      </c>
      <c r="AA92" s="30" t="n">
        <f aca="false">AA69-Z69-AA67+AA68</f>
        <v>0</v>
      </c>
      <c r="AB92" s="30" t="n">
        <f aca="false">AB69-AA69-AB67+AB68</f>
        <v>0</v>
      </c>
      <c r="AC92" s="30" t="n">
        <f aca="false">AC69-AB69-AC67+AC68</f>
        <v>0</v>
      </c>
      <c r="AD92" s="30" t="n">
        <f aca="false">AD69-AC69-AD67+AD68</f>
        <v>0</v>
      </c>
      <c r="AE92" s="30" t="n">
        <f aca="false">AE69-AD69-AE67+AE68</f>
        <v>0</v>
      </c>
      <c r="AF92" s="30" t="n">
        <f aca="false">AF69-AE69-AF67+AF68</f>
        <v>0</v>
      </c>
      <c r="AG92" s="30" t="n">
        <f aca="false">AG69-AF69-AG67+AG68</f>
        <v>0</v>
      </c>
      <c r="AH92" s="30" t="n">
        <f aca="false">AH69-AG69-AH67+AH68</f>
        <v>0</v>
      </c>
      <c r="AI92" s="30" t="n">
        <f aca="false">AI69-AH69-AI67+AI68</f>
        <v>0</v>
      </c>
      <c r="AJ92" s="30" t="n">
        <f aca="false">AJ69-AI69-AJ67+AJ68</f>
        <v>0</v>
      </c>
      <c r="AK92" s="30" t="n">
        <f aca="false">AK69-AJ69-AK67+AK68</f>
        <v>0</v>
      </c>
    </row>
    <row r="93" customFormat="false" ht="15" hidden="false" customHeight="true" outlineLevel="0" collapsed="false">
      <c r="A93" s="25" t="s">
        <v>326</v>
      </c>
      <c r="B93" s="30" t="n">
        <f aca="false">B45+SUM(B46:B47)*(B28-B17*Cases!$G$21*Offers!$D$9)/B27+IFERROR(B48*B39/B43,0)</f>
        <v>0</v>
      </c>
      <c r="C93" s="30" t="n">
        <f aca="false">C45+SUM(C46:C47)*(C28-C17*Cases!$G$21*Offers!$D$9)/C27+IFERROR(C48*C39/C43,0)</f>
        <v>0</v>
      </c>
      <c r="D93" s="30" t="n">
        <f aca="false">D45+SUM(D46:D47)*(D28-D17*Cases!$G$21*Offers!$D$9)/D27+IFERROR(D48*D39/D43,0)</f>
        <v>0</v>
      </c>
      <c r="E93" s="30" t="n">
        <f aca="false">E45+SUM(E46:E47)*(E28-E17*Cases!$G$21*Offers!$D$9)/E27+IFERROR(E48*E39/E43,0)</f>
        <v>0</v>
      </c>
      <c r="F93" s="30" t="n">
        <f aca="false">F45+SUM(F46:F47)*(F28-F17*Cases!$G$21*Offers!$D$9)/F27+IFERROR(F48*F39/F43,0)</f>
        <v>432.972874705107</v>
      </c>
      <c r="G93" s="30" t="n">
        <f aca="false">G45+SUM(G46:G47)*(G28-G17*Cases!$G$21*Offers!$D$9)/G27+IFERROR(G48*G39/G43,0)</f>
        <v>1476.66726064329</v>
      </c>
      <c r="H93" s="30" t="n">
        <f aca="false">H45+SUM(H46:H47)*(H28-H17*Cases!$G$21*Offers!$D$9)/H27+IFERROR(H48*H39/H43,0)</f>
        <v>2317.31475007376</v>
      </c>
      <c r="I93" s="30" t="n">
        <f aca="false">I45+SUM(I46:I47)*(I28-I17*Cases!$G$21*Offers!$D$9)/I27+IFERROR(I48*I39/I43,0)</f>
        <v>3309.94369091616</v>
      </c>
      <c r="J93" s="30" t="n">
        <f aca="false">J45+SUM(J46:J47)*(J28-J17*Cases!$G$21*Offers!$D$9)/J27+IFERROR(J48*J39/J43,0)</f>
        <v>4152.38703776721</v>
      </c>
      <c r="K93" s="30" t="n">
        <f aca="false">K45+SUM(K46:K47)*(K28-K17*Cases!$G$21*Offers!$D$9)/K27+IFERROR(K48*K39/K43,0)</f>
        <v>5111.4597651316</v>
      </c>
      <c r="L93" s="30" t="n">
        <f aca="false">L45+SUM(L46:L47)*(L28-L17*Cases!$G$21*Offers!$D$9)/L27+IFERROR(L48*L39/L43,0)</f>
        <v>5948.40856049837</v>
      </c>
      <c r="M93" s="30" t="n">
        <f aca="false">M45+SUM(M46:M47)*(M28-M17*Cases!$G$21*Offers!$D$9)/M27+IFERROR(M48*M39/M43,0)</f>
        <v>6879.68343186367</v>
      </c>
      <c r="N93" s="30" t="n">
        <f aca="false">N45+SUM(N46:N47)*(N28-N17*Cases!$G$21*Offers!$D$9)/N27+IFERROR(N48*N39/N43,0)</f>
        <v>7707.509065657</v>
      </c>
      <c r="O93" s="30" t="n">
        <f aca="false">O45+SUM(O46:O47)*(O28-O17*Cases!$G$21*Offers!$D$9)/O27+IFERROR(O48*O39/O43,0)</f>
        <v>8632.58759264779</v>
      </c>
      <c r="P93" s="30" t="n">
        <f aca="false">P45+SUM(P46:P47)*(P28-P17*Cases!$G$21*Offers!$D$9)/P27+IFERROR(P48*P39/P43,0)</f>
        <v>9763.55569315986</v>
      </c>
      <c r="Q93" s="30" t="n">
        <f aca="false">Q45+SUM(Q46:Q47)*(Q28-Q17*Cases!$G$21*Offers!$D$9)/Q27+IFERROR(Q48*Q39/Q43,0)</f>
        <v>10681.520559684</v>
      </c>
      <c r="R93" s="30" t="n">
        <f aca="false">R45+SUM(R46:R47)*(R28-R17*Cases!$G$21*Offers!$D$9)/R27+IFERROR(R48*R39/R43,0)</f>
        <v>12127.2139079986</v>
      </c>
      <c r="S93" s="30" t="n">
        <f aca="false">S45+SUM(S46:S47)*(S28-S17*Cases!$G$21*Offers!$D$9)/S27+IFERROR(S48*S39/S43,0)</f>
        <v>13732.9048506316</v>
      </c>
      <c r="T93" s="30" t="n">
        <f aca="false">T45+SUM(T46:T47)*(T28-T17*Cases!$G$21*Offers!$D$9)/T27+IFERROR(T48*T39/T43,0)</f>
        <v>15187.1205089338</v>
      </c>
      <c r="U93" s="30" t="n">
        <f aca="false">U45+SUM(U46:U47)*(U28-U17*Cases!$G$21*Offers!$D$9)/U27+IFERROR(U48*U39/U43,0)</f>
        <v>16740.6426719145</v>
      </c>
      <c r="V93" s="30" t="n">
        <f aca="false">V45+SUM(V46:V47)*(V28-V17*Cases!$G$21*Offers!$D$9)/V27+IFERROR(V48*V39/V43,0)</f>
        <v>18382.2404094963</v>
      </c>
      <c r="W93" s="30" t="n">
        <f aca="false">W45+SUM(W46:W47)*(W28-W17*Cases!$G$21*Offers!$D$9)/W27+IFERROR(W48*W39/W43,0)</f>
        <v>19921.9931289643</v>
      </c>
      <c r="X93" s="30" t="n">
        <f aca="false">X45+SUM(X46:X47)*(X28-X17*Cases!$G$21*Offers!$D$9)/X27+IFERROR(X48*X39/X43,0)</f>
        <v>21339.2554419245</v>
      </c>
      <c r="Y93" s="30" t="n">
        <f aca="false">Y45+SUM(Y46:Y47)*(Y28-Y17*Cases!$G$21*Offers!$D$9)/Y27+IFERROR(Y48*Y39/Y43,0)</f>
        <v>22845.8595285217</v>
      </c>
      <c r="Z93" s="30" t="n">
        <f aca="false">Z45+SUM(Z46:Z47)*(Z28-Z17*Cases!$G$21*Offers!$D$9)/Z27+IFERROR(Z48*Z39/Z43,0)</f>
        <v>24432.352650421</v>
      </c>
      <c r="AA93" s="30" t="n">
        <f aca="false">AA45+SUM(AA46:AA47)*(AA28-AA17*Cases!$G$21*Offers!$D$9)/AA27+IFERROR(AA48*AA39/AA43,0)</f>
        <v>25943.7247986498</v>
      </c>
      <c r="AB93" s="30" t="n">
        <f aca="false">AB45+SUM(AB46:AB47)*(AB28-AB17*Cases!$G$21*Offers!$D$9)/AB27+IFERROR(AB48*AB39/AB43,0)</f>
        <v>27320.2495094335</v>
      </c>
      <c r="AC93" s="30" t="n">
        <f aca="false">AC45+SUM(AC46:AC47)*(AC28-AC17*Cases!$G$21*Offers!$D$9)/AC27+IFERROR(AC48*AC39/AC43,0)</f>
        <v>28776.0832315204</v>
      </c>
      <c r="AD93" s="30" t="n">
        <f aca="false">AD45+SUM(AD46:AD47)*(AD28-AD17*Cases!$G$21*Offers!$D$9)/AD27+IFERROR(AD48*AD39/AD43,0)</f>
        <v>30567.7818799444</v>
      </c>
      <c r="AE93" s="30" t="n">
        <f aca="false">AE45+SUM(AE46:AE47)*(AE28-AE17*Cases!$G$21*Offers!$D$9)/AE27+IFERROR(AE48*AE39/AE43,0)</f>
        <v>32652.6842864302</v>
      </c>
      <c r="AF93" s="30" t="n">
        <f aca="false">AF45+SUM(AF46:AF47)*(AF28-AF17*Cases!$G$21*Offers!$D$9)/AF27+IFERROR(AF48*AF39/AF43,0)</f>
        <v>34723.3648671111</v>
      </c>
      <c r="AG93" s="30" t="n">
        <f aca="false">AG45+SUM(AG46:AG47)*(AG28-AG17*Cases!$G$21*Offers!$D$9)/AG27+IFERROR(AG48*AG39/AG43,0)</f>
        <v>36680.2786074696</v>
      </c>
      <c r="AH93" s="30" t="n">
        <f aca="false">AH45+SUM(AH46:AH47)*(AH28-AH17*Cases!$G$21*Offers!$D$9)/AH27+IFERROR(AH48*AH39/AH43,0)</f>
        <v>38643.1805504799</v>
      </c>
      <c r="AI93" s="30" t="n">
        <f aca="false">AI45+SUM(AI46:AI47)*(AI28-AI17*Cases!$G$21*Offers!$D$9)/AI27+IFERROR(AI48*AI39/AI43,0)</f>
        <v>40682.2611286724</v>
      </c>
      <c r="AJ93" s="30" t="n">
        <f aca="false">AJ45+SUM(AJ46:AJ47)*(AJ28-AJ17*Cases!$G$21*Offers!$D$9)/AJ27+IFERROR(AJ48*AJ39/AJ43,0)</f>
        <v>42479.7270234761</v>
      </c>
      <c r="AK93" s="30" t="n">
        <f aca="false">AK45+SUM(AK46:AK47)*(AK28-AK17*Cases!$G$21*Offers!$D$9)/AK27+IFERROR(AK48*AK39/AK43,0)</f>
        <v>44105.012710528</v>
      </c>
    </row>
    <row r="94" customFormat="false" ht="15" hidden="false" customHeight="true" outlineLevel="0" collapsed="false">
      <c r="A94" s="25" t="s">
        <v>327</v>
      </c>
      <c r="B94" s="30" t="n">
        <f aca="false">SUM(B46:B47)*B17*Cases!$G$21*Offers!$D$9/B27+IFERROR(B48*B40/B43,0)</f>
        <v>0</v>
      </c>
      <c r="C94" s="30" t="n">
        <f aca="false">SUM(C46:C47)*C17*Cases!$G$21*Offers!$D$9/C27+IFERROR(C48*C40/C43,0)</f>
        <v>0</v>
      </c>
      <c r="D94" s="30" t="n">
        <f aca="false">SUM(D46:D47)*D17*Cases!$G$21*Offers!$D$9/D27+IFERROR(D48*D40/D43,0)</f>
        <v>0</v>
      </c>
      <c r="E94" s="30" t="n">
        <f aca="false">SUM(E46:E47)*E17*Cases!$G$21*Offers!$D$9/E27+IFERROR(E48*E40/E43,0)</f>
        <v>0</v>
      </c>
      <c r="F94" s="30" t="n">
        <f aca="false">SUM(F46:F47)*F17*Cases!$G$21*Offers!$D$9/F27+IFERROR(F48*F40/F43,0)</f>
        <v>247.01976486749</v>
      </c>
      <c r="G94" s="30" t="n">
        <f aca="false">SUM(G46:G47)*G17*Cases!$G$21*Offers!$D$9/G27+IFERROR(G48*G40/G43,0)</f>
        <v>734.573870758569</v>
      </c>
      <c r="H94" s="30" t="n">
        <f aca="false">SUM(H46:H47)*H17*Cases!$G$21*Offers!$D$9/H27+IFERROR(H48*H40/H43,0)</f>
        <v>1005.08158854466</v>
      </c>
      <c r="I94" s="30" t="n">
        <f aca="false">SUM(I46:I47)*I17*Cases!$G$21*Offers!$D$9/I27+IFERROR(I48*I40/I43,0)</f>
        <v>1463.56942817463</v>
      </c>
      <c r="J94" s="30" t="n">
        <f aca="false">SUM(J46:J47)*J17*Cases!$G$21*Offers!$D$9/J27+IFERROR(J48*J40/J43,0)</f>
        <v>1740.20895588853</v>
      </c>
      <c r="K94" s="30" t="n">
        <f aca="false">SUM(K46:K47)*K17*Cases!$G$21*Offers!$D$9/K27+IFERROR(K48*K40/K43,0)</f>
        <v>2181.20650030671</v>
      </c>
      <c r="L94" s="30" t="n">
        <f aca="false">SUM(L46:L47)*L17*Cases!$G$21*Offers!$D$9/L27+IFERROR(L48*L40/L43,0)</f>
        <v>2459.0183998864</v>
      </c>
      <c r="M94" s="30" t="n">
        <f aca="false">SUM(M46:M47)*M17*Cases!$G$21*Offers!$D$9/M27+IFERROR(M48*M40/M43,0)</f>
        <v>2886.26811073558</v>
      </c>
      <c r="N94" s="30" t="n">
        <f aca="false">SUM(N46:N47)*N17*Cases!$G$21*Offers!$D$9/N27+IFERROR(N48*N40/N43,0)</f>
        <v>3162.73658571186</v>
      </c>
      <c r="O94" s="30" t="n">
        <f aca="false">SUM(O46:O47)*O17*Cases!$G$21*Offers!$D$9/O27+IFERROR(O48*O40/O43,0)</f>
        <v>3590.54707474618</v>
      </c>
      <c r="P94" s="30" t="n">
        <f aca="false">SUM(P46:P47)*P17*Cases!$G$21*Offers!$D$9/P27+IFERROR(P48*P40/P43,0)</f>
        <v>4184.69002901222</v>
      </c>
      <c r="Q94" s="30" t="n">
        <f aca="false">SUM(Q46:Q47)*Q17*Cases!$G$21*Offers!$D$9/Q27+IFERROR(Q48*Q40/Q43,0)</f>
        <v>4625.81647416346</v>
      </c>
      <c r="R94" s="30" t="n">
        <f aca="false">SUM(R46:R47)*R17*Cases!$G$21*Offers!$D$9/R27+IFERROR(R48*R40/R43,0)</f>
        <v>5374.20931613026</v>
      </c>
      <c r="S94" s="30" t="n">
        <f aca="false">SUM(S46:S47)*S17*Cases!$G$21*Offers!$D$9/S27+IFERROR(S48*S40/S43,0)</f>
        <v>6130.50441963542</v>
      </c>
      <c r="T94" s="30" t="n">
        <f aca="false">SUM(T46:T47)*T17*Cases!$G$21*Offers!$D$9/T27+IFERROR(T48*T40/T43,0)</f>
        <v>6693.73173183946</v>
      </c>
      <c r="U94" s="30" t="n">
        <f aca="false">SUM(U46:U47)*U17*Cases!$G$21*Offers!$D$9/U27+IFERROR(U48*U40/U43,0)</f>
        <v>7422.44892555503</v>
      </c>
      <c r="V94" s="30" t="n">
        <f aca="false">SUM(V46:V47)*V17*Cases!$G$21*Offers!$D$9/V27+IFERROR(V48*V40/V43,0)</f>
        <v>8193.80898769077</v>
      </c>
      <c r="W94" s="30" t="n">
        <f aca="false">SUM(W46:W47)*W17*Cases!$G$21*Offers!$D$9/W27+IFERROR(W48*W40/W43,0)</f>
        <v>8927.79827092696</v>
      </c>
      <c r="X94" s="30" t="n">
        <f aca="false">SUM(X46:X47)*X17*Cases!$G$21*Offers!$D$9/X27+IFERROR(X48*X40/X43,0)</f>
        <v>9485.11383993665</v>
      </c>
      <c r="Y94" s="30" t="n">
        <f aca="false">SUM(Y46:Y47)*Y17*Cases!$G$21*Offers!$D$9/Y27+IFERROR(Y48*Y40/Y43,0)</f>
        <v>10203.803942393</v>
      </c>
      <c r="Z94" s="30" t="n">
        <f aca="false">SUM(Z46:Z47)*Z17*Cases!$G$21*Offers!$D$9/Z27+IFERROR(Z48*Z40/Z43,0)</f>
        <v>10950.6981205792</v>
      </c>
      <c r="AA94" s="30" t="n">
        <f aca="false">SUM(AA46:AA47)*AA17*Cases!$G$21*Offers!$D$9/AA27+IFERROR(AA48*AA40/AA43,0)</f>
        <v>11684.2531468706</v>
      </c>
      <c r="AB94" s="30" t="n">
        <f aca="false">SUM(AB46:AB47)*AB17*Cases!$G$21*Offers!$D$9/AB27+IFERROR(AB48*AB40/AB43,0)</f>
        <v>12230.8043412873</v>
      </c>
      <c r="AC94" s="30" t="n">
        <f aca="false">SUM(AC46:AC47)*AC17*Cases!$G$21*Offers!$D$9/AC27+IFERROR(AC48*AC40/AC43,0)</f>
        <v>12933.781778365</v>
      </c>
      <c r="AD94" s="30" t="n">
        <f aca="false">SUM(AD46:AD47)*AD17*Cases!$G$21*Offers!$D$9/AD27+IFERROR(AD48*AD40/AD43,0)</f>
        <v>13737.9665975419</v>
      </c>
      <c r="AE94" s="30" t="n">
        <f aca="false">SUM(AE46:AE47)*AE17*Cases!$G$21*Offers!$D$9/AE27+IFERROR(AE48*AE40/AE43,0)</f>
        <v>14715.9696408856</v>
      </c>
      <c r="AF94" s="30" t="n">
        <f aca="false">SUM(AF46:AF47)*AF17*Cases!$G$21*Offers!$D$9/AF27+IFERROR(AF48*AF40/AF43,0)</f>
        <v>15588.7818331582</v>
      </c>
      <c r="AG94" s="30" t="n">
        <f aca="false">SUM(AG46:AG47)*AG17*Cases!$G$21*Offers!$D$9/AG27+IFERROR(AG48*AG40/AG43,0)</f>
        <v>16490.6433066251</v>
      </c>
      <c r="AH94" s="30" t="n">
        <f aca="false">SUM(AH46:AH47)*AH17*Cases!$G$21*Offers!$D$9/AH27+IFERROR(AH48*AH40/AH43,0)</f>
        <v>17300.6979637738</v>
      </c>
      <c r="AI94" s="30" t="n">
        <f aca="false">SUM(AI46:AI47)*AI17*Cases!$G$21*Offers!$D$9/AI27+IFERROR(AI48*AI40/AI43,0)</f>
        <v>18266.366457616</v>
      </c>
      <c r="AJ94" s="30" t="n">
        <f aca="false">SUM(AJ46:AJ47)*AJ17*Cases!$G$21*Offers!$D$9/AJ27+IFERROR(AJ48*AJ40/AJ43,0)</f>
        <v>18975.036342417</v>
      </c>
      <c r="AK94" s="30" t="n">
        <f aca="false">SUM(AK46:AK47)*AK17*Cases!$G$21*Offers!$D$9/AK27+IFERROR(AK48*AK40/AK43,0)</f>
        <v>19699.2203493317</v>
      </c>
    </row>
    <row r="95" customFormat="false" ht="15" hidden="false" customHeight="true" outlineLevel="0" collapsed="false">
      <c r="A95" s="25" t="s">
        <v>328</v>
      </c>
      <c r="B95" s="30" t="n">
        <f aca="false">SUM(B46:B47)*B31/B27+IFERROR(B48*B41/B43,0)</f>
        <v>0</v>
      </c>
      <c r="C95" s="30" t="n">
        <f aca="false">SUM(C46:C47)*C31/C27+IFERROR(C48*C41/C43,0)</f>
        <v>3644.44444444444</v>
      </c>
      <c r="D95" s="30" t="n">
        <f aca="false">SUM(D46:D47)*D31/D27+IFERROR(D48*D41/D43,0)</f>
        <v>7288.88888888889</v>
      </c>
      <c r="E95" s="30" t="n">
        <f aca="false">SUM(E46:E47)*E31/E27+IFERROR(E48*E41/E43,0)</f>
        <v>3644.44444444444</v>
      </c>
      <c r="F95" s="30" t="n">
        <f aca="false">SUM(F46:F47)*F31/F27+IFERROR(F48*F41/F43,0)</f>
        <v>7398.42254031111</v>
      </c>
      <c r="G95" s="30" t="n">
        <f aca="false">SUM(G46:G47)*G31/G27+IFERROR(G48*G41/G43,0)</f>
        <v>3754.54218840493</v>
      </c>
      <c r="H95" s="30" t="n">
        <f aca="false">SUM(H46:H47)*H31/H27+IFERROR(H48*H41/H43,0)</f>
        <v>7456.36192300723</v>
      </c>
      <c r="I95" s="30" t="n">
        <f aca="false">SUM(I46:I47)*I31/I27+IFERROR(I48*I41/I43,0)</f>
        <v>3782.21525198147</v>
      </c>
      <c r="J95" s="30" t="n">
        <f aca="false">SUM(J46:J47)*J31/J27+IFERROR(J48*J41/J43,0)</f>
        <v>7444.16807424684</v>
      </c>
      <c r="K95" s="30" t="n">
        <f aca="false">SUM(K46:K47)*K31/K27+IFERROR(K48*K41/K43,0)</f>
        <v>3800.05041354037</v>
      </c>
      <c r="L95" s="30" t="n">
        <f aca="false">SUM(L46:L47)*L31/L27+IFERROR(L48*L41/L43,0)</f>
        <v>7437.19859818096</v>
      </c>
      <c r="M95" s="30" t="n">
        <f aca="false">SUM(M46:M47)*M31/M27+IFERROR(M48*M41/M43,0)</f>
        <v>3812.49989474402</v>
      </c>
      <c r="N95" s="30" t="n">
        <f aca="false">SUM(N46:N47)*N31/N27+IFERROR(N48*N41/N43,0)</f>
        <v>7432.68908180241</v>
      </c>
      <c r="O95" s="30" t="n">
        <f aca="false">SUM(O46:O47)*O31/O27+IFERROR(O48*O41/O43,0)</f>
        <v>7490.8182152337</v>
      </c>
      <c r="P95" s="30" t="n">
        <f aca="false">SUM(P46:P47)*P31/P27+IFERROR(P48*P41/P43,0)</f>
        <v>12025.3206225716</v>
      </c>
      <c r="Q95" s="30" t="n">
        <f aca="false">SUM(Q46:Q47)*Q31/Q27+IFERROR(Q48*Q41/Q43,0)</f>
        <v>8119.84571152746</v>
      </c>
      <c r="R95" s="30" t="n">
        <f aca="false">SUM(R46:R47)*R31/R27+IFERROR(R48*R41/R43,0)</f>
        <v>12653.7795441923</v>
      </c>
      <c r="S95" s="30" t="n">
        <f aca="false">SUM(S46:S47)*S31/S27+IFERROR(S48*S41/S43,0)</f>
        <v>8560.45836440948</v>
      </c>
      <c r="T95" s="30" t="n">
        <f aca="false">SUM(T46:T47)*T31/T27+IFERROR(T48*T41/T43,0)</f>
        <v>12667.0445755552</v>
      </c>
      <c r="U95" s="30" t="n">
        <f aca="false">SUM(U46:U47)*U31/U27+IFERROR(U48*U41/U43,0)</f>
        <v>8569.4837826339</v>
      </c>
      <c r="V95" s="30" t="n">
        <f aca="false">SUM(V46:V47)*V31/V27+IFERROR(V48*V41/V43,0)</f>
        <v>13014.4939244959</v>
      </c>
      <c r="W95" s="30" t="n">
        <f aca="false">SUM(W46:W47)*W31/W27+IFERROR(W48*W41/W43,0)</f>
        <v>8809.39746997953</v>
      </c>
      <c r="X95" s="30" t="n">
        <f aca="false">SUM(X46:X47)*X31/X27+IFERROR(X48*X41/X43,0)</f>
        <v>13013.0144546534</v>
      </c>
      <c r="Y95" s="30" t="n">
        <f aca="false">SUM(Y46:Y47)*Y31/Y27+IFERROR(Y48*Y41/Y43,0)</f>
        <v>8814.97116915518</v>
      </c>
      <c r="Z95" s="30" t="n">
        <f aca="false">SUM(Z46:Z47)*Z31/Z27+IFERROR(Z48*Z41/Z43,0)</f>
        <v>13256.9370282914</v>
      </c>
      <c r="AA95" s="30" t="n">
        <f aca="false">SUM(AA46:AA47)*AA31/AA27+IFERROR(AA48*AA41/AA43,0)</f>
        <v>13333.4057919772</v>
      </c>
      <c r="AB95" s="30" t="n">
        <f aca="false">SUM(AB46:AB47)*AB31/AB27+IFERROR(AB48*AB41/AB43,0)</f>
        <v>17601.6395167594</v>
      </c>
      <c r="AC95" s="30" t="n">
        <f aca="false">SUM(AC46:AC47)*AC31/AC27+IFERROR(AC48*AC41/AC43,0)</f>
        <v>13335.9691026449</v>
      </c>
      <c r="AD95" s="30" t="n">
        <f aca="false">SUM(AD46:AD47)*AD31/AD27+IFERROR(AD48*AD41/AD43,0)</f>
        <v>17708.5167308285</v>
      </c>
      <c r="AE95" s="30" t="n">
        <f aca="false">SUM(AE46:AE47)*AE31/AE27+IFERROR(AE48*AE41/AE43,0)</f>
        <v>13415.925981506</v>
      </c>
      <c r="AF95" s="30" t="n">
        <f aca="false">SUM(AF46:AF47)*AF31/AF27+IFERROR(AF48*AF41/AF43,0)</f>
        <v>17748.1247018775</v>
      </c>
      <c r="AG95" s="30" t="n">
        <f aca="false">SUM(AG46:AG47)*AG31/AG27+IFERROR(AG48*AG41/AG43,0)</f>
        <v>13416.4372495198</v>
      </c>
      <c r="AH95" s="30" t="n">
        <f aca="false">SUM(AH46:AH47)*AH31/AH27+IFERROR(AH48*AH41/AH43,0)</f>
        <v>13371.3644525815</v>
      </c>
      <c r="AI95" s="30" t="n">
        <f aca="false">SUM(AI46:AI47)*AI31/AI27+IFERROR(AI48*AI41/AI43,0)</f>
        <v>13449.8365123968</v>
      </c>
      <c r="AJ95" s="30" t="n">
        <f aca="false">SUM(AJ46:AJ47)*AJ31/AJ27+IFERROR(AJ48*AJ41/AJ43,0)</f>
        <v>9000.98528065668</v>
      </c>
      <c r="AK95" s="30" t="n">
        <f aca="false">SUM(AK46:AK47)*AK31/AK27+IFERROR(AK48*AK41/AK43,0)</f>
        <v>9015.10395710714</v>
      </c>
    </row>
    <row r="96" customFormat="false" ht="15" hidden="false" customHeight="true" outlineLevel="0" collapsed="false">
      <c r="A96" s="25" t="s">
        <v>329</v>
      </c>
      <c r="B96" s="30" t="n">
        <f aca="false">SUM(B46:B47)*B32/B27+IFERROR(B48*B42/B43,0)</f>
        <v>0</v>
      </c>
      <c r="C96" s="30" t="n">
        <f aca="false">SUM(C46:C47)*C32/C27+IFERROR(C48*C42/C43,0)</f>
        <v>0</v>
      </c>
      <c r="D96" s="30" t="n">
        <f aca="false">SUM(D46:D47)*D32/D27+IFERROR(D48*D42/D43,0)</f>
        <v>0</v>
      </c>
      <c r="E96" s="30" t="n">
        <f aca="false">SUM(E46:E47)*E32/E27+IFERROR(E48*E42/E43,0)</f>
        <v>0</v>
      </c>
      <c r="F96" s="30" t="n">
        <f aca="false">SUM(F46:F47)*F32/F27+IFERROR(F48*F42/F43,0)</f>
        <v>62.5663015977777</v>
      </c>
      <c r="G96" s="30" t="n">
        <f aca="false">SUM(G46:G47)*G32/G27+IFERROR(G48*G42/G43,0)</f>
        <v>245.399723322838</v>
      </c>
      <c r="H96" s="30" t="n">
        <f aca="false">SUM(H46:H47)*H32/H27+IFERROR(H48*H42/H43,0)</f>
        <v>439.653855585837</v>
      </c>
      <c r="I96" s="30" t="n">
        <f aca="false">SUM(I46:I47)*I32/I27+IFERROR(I48*I42/I43,0)</f>
        <v>609.047860160066</v>
      </c>
      <c r="J96" s="30" t="n">
        <f aca="false">SUM(J46:J47)*J32/J27+IFERROR(J48*J42/J43,0)</f>
        <v>805.70530553058</v>
      </c>
      <c r="K96" s="30" t="n">
        <f aca="false">SUM(K46:K47)*K32/K27+IFERROR(K48*K42/K43,0)</f>
        <v>966.876235913102</v>
      </c>
      <c r="L96" s="30" t="n">
        <f aca="false">SUM(L46:L47)*L32/L27+IFERROR(L48*L42/L43,0)</f>
        <v>1163.71233169028</v>
      </c>
      <c r="M96" s="30" t="n">
        <f aca="false">SUM(M46:M47)*M32/M27+IFERROR(M48*M42/M43,0)</f>
        <v>1318.35130920315</v>
      </c>
      <c r="N96" s="30" t="n">
        <f aca="false">SUM(N46:N47)*N32/N27+IFERROR(N48*N42/N43,0)</f>
        <v>1514.24089042283</v>
      </c>
      <c r="O96" s="30" t="n">
        <f aca="false">SUM(O46:O47)*O32/O27+IFERROR(O48*O42/O43,0)</f>
        <v>1668.7936643679</v>
      </c>
      <c r="P96" s="30" t="n">
        <f aca="false">SUM(P46:P47)*P32/P27+IFERROR(P48*P42/P43,0)</f>
        <v>2017.94420373324</v>
      </c>
      <c r="Q96" s="30" t="n">
        <f aca="false">SUM(Q46:Q47)*Q32/Q27+IFERROR(Q48*Q42/Q43,0)</f>
        <v>2174.8757401175</v>
      </c>
      <c r="R96" s="30" t="n">
        <f aca="false">SUM(R46:R47)*R32/R27+IFERROR(R48*R42/R43,0)</f>
        <v>2541.10205873893</v>
      </c>
      <c r="S96" s="30" t="n">
        <f aca="false">SUM(S46:S47)*S32/S27+IFERROR(S48*S42/S43,0)</f>
        <v>2851.25458516209</v>
      </c>
      <c r="T96" s="30" t="n">
        <f aca="false">SUM(T46:T47)*T32/T27+IFERROR(T48*T42/T43,0)</f>
        <v>3198.22415288213</v>
      </c>
      <c r="U96" s="30" t="n">
        <f aca="false">SUM(U46:U47)*U32/U27+IFERROR(U48*U42/U43,0)</f>
        <v>3495.33324982924</v>
      </c>
      <c r="V96" s="30" t="n">
        <f aca="false">SUM(V46:V47)*V32/V27+IFERROR(V48*V42/V43,0)</f>
        <v>3942.32182829642</v>
      </c>
      <c r="W96" s="30" t="n">
        <f aca="false">SUM(W46:W47)*W32/W27+IFERROR(W48*W42/W43,0)</f>
        <v>4240.29750686172</v>
      </c>
      <c r="X96" s="30" t="n">
        <f aca="false">SUM(X46:X47)*X32/X27+IFERROR(X48*X42/X43,0)</f>
        <v>4585.9633844526</v>
      </c>
      <c r="Y96" s="30" t="n">
        <f aca="false">SUM(Y46:Y47)*Y32/Y27+IFERROR(Y48*Y42/Y43,0)</f>
        <v>4876.4288879405</v>
      </c>
      <c r="Z96" s="30" t="n">
        <f aca="false">SUM(Z46:Z47)*Z32/Z27+IFERROR(Z48*Z42/Z43,0)</f>
        <v>5314.06622977039</v>
      </c>
      <c r="AA96" s="30" t="n">
        <f aca="false">SUM(AA46:AA47)*AA32/AA27+IFERROR(AA48*AA42/AA43,0)</f>
        <v>5609.96317233895</v>
      </c>
      <c r="AB96" s="30" t="n">
        <f aca="false">SUM(AB46:AB47)*AB32/AB27+IFERROR(AB48*AB42/AB43,0)</f>
        <v>5951.35788144312</v>
      </c>
      <c r="AC96" s="30" t="n">
        <f aca="false">SUM(AC46:AC47)*AC32/AC27+IFERROR(AC48*AC42/AC43,0)</f>
        <v>6232.882470342</v>
      </c>
      <c r="AD96" s="30" t="n">
        <f aca="false">SUM(AD46:AD47)*AD32/AD27+IFERROR(AD48*AD42/AD43,0)</f>
        <v>4873.31354094901</v>
      </c>
      <c r="AE96" s="30" t="n">
        <f aca="false">SUM(AE46:AE47)*AE32/AE27+IFERROR(AE48*AE42/AE43,0)</f>
        <v>7050.8040959775</v>
      </c>
      <c r="AF96" s="30" t="n">
        <f aca="false">SUM(AF46:AF47)*AF32/AF27+IFERROR(AF48*AF42/AF43,0)</f>
        <v>1330.68914541064</v>
      </c>
      <c r="AG96" s="30" t="n">
        <f aca="false">SUM(AG46:AG47)*AG32/AG27+IFERROR(AG48*AG42/AG43,0)</f>
        <v>3726.03204686854</v>
      </c>
      <c r="AH96" s="30" t="n">
        <f aca="false">SUM(AH46:AH47)*AH32/AH27+IFERROR(AH48*AH42/AH43,0)</f>
        <v>2308.35799113795</v>
      </c>
      <c r="AI96" s="30" t="n">
        <f aca="false">SUM(AI46:AI47)*AI32/AI27+IFERROR(AI48*AI42/AI43,0)</f>
        <v>301.104947668193</v>
      </c>
      <c r="AJ96" s="30" t="n">
        <f aca="false">SUM(AJ46:AJ47)*AJ32/AJ27+IFERROR(AJ48*AJ42/AJ43,0)</f>
        <v>3350.33621893507</v>
      </c>
      <c r="AK96" s="30" t="n">
        <f aca="false">SUM(AK46:AK47)*AK32/AK27+IFERROR(AK48*AK42/AK43,0)</f>
        <v>1970.56859782315</v>
      </c>
    </row>
    <row r="97" customFormat="false" ht="15" hidden="false" customHeight="true" outlineLevel="0" collapsed="false">
      <c r="A97" s="25" t="s">
        <v>330</v>
      </c>
      <c r="B97" s="30" t="n">
        <f aca="false">SUM(B46:B47)*(1-B34)+IF(B43=0,B48,0)</f>
        <v>16400</v>
      </c>
      <c r="C97" s="30" t="n">
        <f aca="false">SUM(C46:C47)*(1-C34)+IF(C43=0,C48,0)</f>
        <v>12816.3055555556</v>
      </c>
      <c r="D97" s="30" t="n">
        <f aca="false">SUM(D46:D47)*(1-D34)+IF(D43=0,D48,0)</f>
        <v>9232.61111111111</v>
      </c>
      <c r="E97" s="30" t="n">
        <f aca="false">SUM(E46:E47)*(1-E34)+IF(E43=0,E48,0)</f>
        <v>12816.3055555556</v>
      </c>
      <c r="F97" s="30" t="n">
        <f aca="false">SUM(F46:F47)*(1-F34)+IF(F43=0,F48,0)</f>
        <v>8570.51851851852</v>
      </c>
      <c r="G97" s="30" t="n">
        <f aca="false">SUM(G46:G47)*(1-G34)+IF(G43=0,G48,0)</f>
        <v>11079.0503703704</v>
      </c>
      <c r="H97" s="30" t="n">
        <f aca="false">SUM(H46:H47)*(1-H34)+IF(H43=0,H48,0)</f>
        <v>6790.51171851852</v>
      </c>
      <c r="I97" s="30" t="n">
        <f aca="false">SUM(I46:I47)*(1-I34)+IF(I43=0,I48,0)</f>
        <v>9316.84363837037</v>
      </c>
      <c r="J97" s="30" t="n">
        <f aca="false">SUM(J46:J47)*(1-J34)+IF(J43=0,J48,0)</f>
        <v>5045.92705383852</v>
      </c>
      <c r="K97" s="30" t="n">
        <f aca="false">SUM(K46:K47)*(1-K34)+IF(K43=0,K48,0)</f>
        <v>7589.70482033717</v>
      </c>
      <c r="L97" s="30" t="n">
        <f aca="false">SUM(L46:L47)*(1-L34)+IF(L43=0,L48,0)</f>
        <v>3336.05962398565</v>
      </c>
      <c r="M97" s="30" t="n">
        <f aca="false">SUM(M46:M47)*(1-M34)+IF(M43=0,M48,0)</f>
        <v>5896.93606478283</v>
      </c>
      <c r="N97" s="30" t="n">
        <f aca="false">SUM(N46:N47)*(1-N34)+IF(N43=0,N48,0)</f>
        <v>1660.21855598686</v>
      </c>
      <c r="O97" s="30" t="n">
        <f aca="false">SUM(O46:O47)*(1-O34)+IF(O43=0,O48,0)</f>
        <v>593.408963019579</v>
      </c>
      <c r="P97" s="30" t="n">
        <f aca="false">SUM(P46:P47)*(1-P34)+IF(P43=0,P48,0)</f>
        <v>2657.08366280311</v>
      </c>
      <c r="Q97" s="30" t="n">
        <f aca="false">SUM(Q46:Q47)*(1-Q34)+IF(Q43=0,Q48,0)</f>
        <v>5473.44255590481</v>
      </c>
      <c r="R97" s="30" t="n">
        <f aca="false">SUM(R46:R47)*(1-R34)+IF(R43=0,R48,0)</f>
        <v>7230.64146028819</v>
      </c>
      <c r="S97" s="30" t="n">
        <f aca="false">SUM(S46:S47)*(1-S34)+IF(S43=0,S48,0)</f>
        <v>9517.33079036616</v>
      </c>
      <c r="T97" s="30" t="n">
        <f aca="false">SUM(T46:T47)*(1-T34)+IF(T43=0,T48,0)</f>
        <v>4095.45961012207</v>
      </c>
      <c r="U97" s="30" t="n">
        <f aca="false">SUM(U46:U47)*(1-U34)+IF(U43=0,U48,0)</f>
        <v>6413.5007587017</v>
      </c>
      <c r="V97" s="30" t="n">
        <f aca="false">SUM(V46:V47)*(1-V34)+IF(V43=0,V48,0)</f>
        <v>8139.18224399857</v>
      </c>
      <c r="W97" s="30" t="n">
        <f aca="false">SUM(W46:W47)*(1-W34)+IF(W43=0,W48,0)</f>
        <v>10554.0851584007</v>
      </c>
      <c r="X97" s="30" t="n">
        <f aca="false">SUM(X46:X47)*(1-X34)+IF(X43=0,X48,0)</f>
        <v>5042.74079804475</v>
      </c>
      <c r="Y97" s="30" t="n">
        <f aca="false">SUM(Y46:Y47)*(1-Y34)+IF(Y43=0,Y48,0)</f>
        <v>7488.60812690641</v>
      </c>
      <c r="Z97" s="30" t="n">
        <f aca="false">SUM(Z46:Z47)*(1-Z34)+IF(Z43=0,Z48,0)</f>
        <v>9270.37300853566</v>
      </c>
      <c r="AA97" s="30" t="n">
        <f aca="false">SUM(AA46:AA47)*(1-AA34)+IF(AA43=0,AA48,0)</f>
        <v>7459.83047248016</v>
      </c>
      <c r="AB97" s="30" t="n">
        <f aca="false">SUM(AB46:AB47)*(1-AB34)+IF(AB43=0,AB48,0)</f>
        <v>1904.47395880012</v>
      </c>
      <c r="AC97" s="30" t="n">
        <f aca="false">SUM(AC46:AC47)*(1-AC34)+IF(AC43=0,AC48,0)</f>
        <v>4458.57548786885</v>
      </c>
      <c r="AD97" s="30" t="n">
        <f aca="false">SUM(AD46:AD47)*(1-AD34)+IF(AD43=0,AD48,0)</f>
        <v>0</v>
      </c>
      <c r="AE97" s="30" t="n">
        <f aca="false">SUM(AE46:AE47)*(1-AE34)+IF(AE43=0,AE48,0)</f>
        <v>166.107567003535</v>
      </c>
      <c r="AF97" s="30" t="n">
        <f aca="false">SUM(AF46:AF47)*(1-AF34)+IF(AF43=0,AF48,0)</f>
        <v>0</v>
      </c>
      <c r="AG97" s="30" t="n">
        <f aca="false">SUM(AG46:AG47)*(1-AG34)+IF(AG43=0,AG48,0)</f>
        <v>0</v>
      </c>
      <c r="AH97" s="30" t="n">
        <f aca="false">SUM(AH46:AH47)*(1-AH34)+IF(AH43=0,AH48,0)</f>
        <v>0</v>
      </c>
      <c r="AI97" s="30" t="n">
        <f aca="false">SUM(AI46:AI47)*(1-AI34)+IF(AI43=0,AI48,0)</f>
        <v>0</v>
      </c>
      <c r="AJ97" s="30" t="n">
        <f aca="false">SUM(AJ46:AJ47)*(1-AJ34)+IF(AJ43=0,AJ48,0)</f>
        <v>0</v>
      </c>
      <c r="AK97" s="30" t="n">
        <f aca="false">SUM(AK46:AK47)*(1-AK34)+IF(AK43=0,AK48,0)</f>
        <v>0</v>
      </c>
    </row>
    <row r="98" customFormat="false" ht="15" hidden="false" customHeight="true" outlineLevel="0" collapsed="false">
      <c r="A98" s="25" t="s">
        <v>331</v>
      </c>
      <c r="B98" s="30" t="n">
        <f aca="false">B39-B93</f>
        <v>0</v>
      </c>
      <c r="C98" s="30" t="n">
        <f aca="false">C39-C93</f>
        <v>0</v>
      </c>
      <c r="D98" s="30" t="n">
        <f aca="false">D39-D93</f>
        <v>0</v>
      </c>
      <c r="E98" s="30" t="n">
        <f aca="false">E39-E93</f>
        <v>0</v>
      </c>
      <c r="F98" s="30" t="n">
        <f aca="false">F39-F93</f>
        <v>241.892125294893</v>
      </c>
      <c r="G98" s="30" t="n">
        <f aca="false">G39-G93</f>
        <v>1209.29543935671</v>
      </c>
      <c r="H98" s="30" t="n">
        <f aca="false">H39-H93</f>
        <v>2352.88602292624</v>
      </c>
      <c r="I98" s="30" t="n">
        <f aca="false">I39-I93</f>
        <v>3331.40142435384</v>
      </c>
      <c r="J98" s="30" t="n">
        <f aca="false">J39-J93</f>
        <v>4433.64232635009</v>
      </c>
      <c r="K98" s="30" t="n">
        <f aca="false">K39-K93</f>
        <v>5406.55565534452</v>
      </c>
      <c r="L98" s="30" t="n">
        <f aca="false">L39-L93</f>
        <v>6475.52440577299</v>
      </c>
      <c r="M98" s="30" t="n">
        <f aca="false">M39-M93</f>
        <v>7437.85655474498</v>
      </c>
      <c r="N98" s="30" t="n">
        <f aca="false">N39-N93</f>
        <v>8477.95322108556</v>
      </c>
      <c r="O98" s="30" t="n">
        <f aca="false">O39-O93</f>
        <v>9408.86642122735</v>
      </c>
      <c r="P98" s="30" t="n">
        <f aca="false">P39-P93</f>
        <v>10108.5814805765</v>
      </c>
      <c r="Q98" s="30" t="n">
        <f aca="false">Q39-Q93</f>
        <v>11009.7415923151</v>
      </c>
      <c r="R98" s="30" t="n">
        <f aca="false">R39-R93</f>
        <v>12033.0983224805</v>
      </c>
      <c r="S98" s="30" t="n">
        <f aca="false">S39-S93</f>
        <v>13546.6319575426</v>
      </c>
      <c r="T98" s="30" t="n">
        <f aca="false">T39-T93</f>
        <v>15173.6999811587</v>
      </c>
      <c r="U98" s="30" t="n">
        <f aca="false">U39-U93</f>
        <v>16677.3973132771</v>
      </c>
      <c r="V98" s="30" t="n">
        <f aca="false">V39-V93</f>
        <v>18055.6982258433</v>
      </c>
      <c r="W98" s="30" t="n">
        <f aca="false">W39-W93</f>
        <v>19512.3938200219</v>
      </c>
      <c r="X98" s="30" t="n">
        <f aca="false">X39-X93</f>
        <v>21054.8666875719</v>
      </c>
      <c r="Y98" s="30" t="n">
        <f aca="false">Y39-Y93</f>
        <v>22485.1490796797</v>
      </c>
      <c r="Z98" s="30" t="n">
        <f aca="false">Z39-Z93</f>
        <v>23799.4249216984</v>
      </c>
      <c r="AA98" s="30" t="n">
        <f aca="false">AA39-AA93</f>
        <v>25166.5626977484</v>
      </c>
      <c r="AB98" s="30" t="n">
        <f aca="false">AB39-AB93</f>
        <v>26633.0141620008</v>
      </c>
      <c r="AC98" s="30" t="n">
        <f aca="false">AC39-AC93</f>
        <v>27998.4755031995</v>
      </c>
      <c r="AD98" s="30" t="n">
        <f aca="false">AD39-AD93</f>
        <v>29667.9753174283</v>
      </c>
      <c r="AE98" s="30" t="n">
        <f aca="false">AE39-AE93</f>
        <v>31684.5243889687</v>
      </c>
      <c r="AF98" s="30" t="n">
        <f aca="false">AF39-AF93</f>
        <v>33667.5321215339</v>
      </c>
      <c r="AG98" s="30" t="n">
        <f aca="false">AG39-AG93</f>
        <v>35730.518461289</v>
      </c>
      <c r="AH98" s="30" t="n">
        <f aca="false">AH39-AH93</f>
        <v>37740.5689475911</v>
      </c>
      <c r="AI98" s="30" t="n">
        <f aca="false">AI39-AI93</f>
        <v>39641.4599244179</v>
      </c>
      <c r="AJ98" s="30" t="n">
        <f aca="false">AJ39-AJ93</f>
        <v>41737.8172190833</v>
      </c>
      <c r="AK98" s="30" t="n">
        <f aca="false">AK39-AK93</f>
        <v>43299.3001396057</v>
      </c>
    </row>
    <row r="99" customFormat="false" ht="15" hidden="false" customHeight="true" outlineLevel="0" collapsed="false">
      <c r="A99" s="25" t="s">
        <v>332</v>
      </c>
      <c r="B99" s="30" t="n">
        <f aca="false">B40-B94</f>
        <v>0</v>
      </c>
      <c r="C99" s="30" t="n">
        <f aca="false">C40-C94</f>
        <v>0</v>
      </c>
      <c r="D99" s="30" t="n">
        <f aca="false">D40-D94</f>
        <v>0</v>
      </c>
      <c r="E99" s="30" t="n">
        <f aca="false">E40-E94</f>
        <v>0</v>
      </c>
      <c r="F99" s="30" t="n">
        <f aca="false">F40-F94</f>
        <v>202.98023513251</v>
      </c>
      <c r="G99" s="30" t="n">
        <f aca="false">G40-G94</f>
        <v>1056.42612924143</v>
      </c>
      <c r="H99" s="30" t="n">
        <f aca="false">H40-H94</f>
        <v>2109.00841145534</v>
      </c>
      <c r="I99" s="30" t="n">
        <f aca="false">I40-I94</f>
        <v>2964.87967182537</v>
      </c>
      <c r="J99" s="30" t="n">
        <f aca="false">J40-J94</f>
        <v>3984.95565311147</v>
      </c>
      <c r="K99" s="30" t="n">
        <f aca="false">K40-K94</f>
        <v>4832.20646260329</v>
      </c>
      <c r="L99" s="30" t="n">
        <f aca="false">L40-L94</f>
        <v>5825.2604333945</v>
      </c>
      <c r="M99" s="30" t="n">
        <f aca="false">M40-M94</f>
        <v>6660.66793421251</v>
      </c>
      <c r="N99" s="30" t="n">
        <f aca="false">N40-N94</f>
        <v>7629.73009878675</v>
      </c>
      <c r="O99" s="30" t="n">
        <f aca="false">O40-O94</f>
        <v>8439.49494290744</v>
      </c>
      <c r="P99" s="30" t="n">
        <f aca="false">P40-P94</f>
        <v>9066.05156846486</v>
      </c>
      <c r="Q99" s="30" t="n">
        <f aca="false">Q40-Q94</f>
        <v>9837.91770733885</v>
      </c>
      <c r="R99" s="30" t="n">
        <f aca="false">R40-R94</f>
        <v>10735.887523557</v>
      </c>
      <c r="S99" s="30" t="n">
        <f aca="false">S40-S94</f>
        <v>12059.491451655</v>
      </c>
      <c r="T99" s="30" t="n">
        <f aca="false">T40-T94</f>
        <v>13550.8641807381</v>
      </c>
      <c r="U99" s="30" t="n">
        <f aca="false">U40-U94</f>
        <v>14860.7010278967</v>
      </c>
      <c r="V99" s="30" t="n">
        <f aca="false">V40-V94</f>
        <v>16103.0094662265</v>
      </c>
      <c r="W99" s="30" t="n">
        <f aca="false">W40-W94</f>
        <v>17367.0519984511</v>
      </c>
      <c r="X99" s="30" t="n">
        <f aca="false">X40-X94</f>
        <v>18783.2879267476</v>
      </c>
      <c r="Y99" s="30" t="n">
        <f aca="false">Y40-Y94</f>
        <v>20022.9138066245</v>
      </c>
      <c r="Z99" s="30" t="n">
        <f aca="false">Z40-Z94</f>
        <v>21210.2524509481</v>
      </c>
      <c r="AA99" s="30" t="n">
        <f aca="false">AA40-AA94</f>
        <v>22396.0879189414</v>
      </c>
      <c r="AB99" s="30" t="n">
        <f aca="false">AB40-AB94</f>
        <v>23745.2333138665</v>
      </c>
      <c r="AC99" s="30" t="n">
        <f aca="false">AC40-AC94</f>
        <v>24923.4955002373</v>
      </c>
      <c r="AD99" s="30" t="n">
        <f aca="false">AD40-AD94</f>
        <v>26427.2379082744</v>
      </c>
      <c r="AE99" s="30" t="n">
        <f aca="false">AE40-AE94</f>
        <v>28184.0828198726</v>
      </c>
      <c r="AF99" s="30" t="n">
        <f aca="false">AF40-AF94</f>
        <v>30014.2701029924</v>
      </c>
      <c r="AG99" s="30" t="n">
        <f aca="false">AG40-AG94</f>
        <v>31792.878110164</v>
      </c>
      <c r="AH99" s="30" t="n">
        <f aca="false">AH40-AH94</f>
        <v>33631.9882388473</v>
      </c>
      <c r="AI99" s="30" t="n">
        <f aca="false">AI40-AI94</f>
        <v>35293.4928829789</v>
      </c>
      <c r="AJ99" s="30" t="n">
        <f aca="false">AJ40-AJ94</f>
        <v>37181.224404772</v>
      </c>
      <c r="AK99" s="30" t="n">
        <f aca="false">AK40-AK94</f>
        <v>38581.9777903854</v>
      </c>
    </row>
    <row r="100" customFormat="false" ht="15" hidden="false" customHeight="true" outlineLevel="0" collapsed="false">
      <c r="A100" s="25" t="s">
        <v>333</v>
      </c>
      <c r="B100" s="30" t="n">
        <f aca="false">B41-B95</f>
        <v>0</v>
      </c>
      <c r="C100" s="30" t="n">
        <f aca="false">C41-C95</f>
        <v>-3644.44444444444</v>
      </c>
      <c r="D100" s="30" t="n">
        <f aca="false">D41-D95</f>
        <v>-7288.88888888889</v>
      </c>
      <c r="E100" s="30" t="n">
        <f aca="false">E41-E95</f>
        <v>-3644.44444444444</v>
      </c>
      <c r="F100" s="30" t="n">
        <f aca="false">F41-F95</f>
        <v>4751.57745968889</v>
      </c>
      <c r="G100" s="30" t="n">
        <f aca="false">G41-G95</f>
        <v>20545.4578115951</v>
      </c>
      <c r="H100" s="30" t="n">
        <f aca="false">H41-H95</f>
        <v>4693.63807699277</v>
      </c>
      <c r="I100" s="30" t="n">
        <f aca="false">I41-I95</f>
        <v>20517.7847480185</v>
      </c>
      <c r="J100" s="30" t="n">
        <f aca="false">J41-J95</f>
        <v>4705.83192575316</v>
      </c>
      <c r="K100" s="30" t="n">
        <f aca="false">K41-K95</f>
        <v>20499.9495864596</v>
      </c>
      <c r="L100" s="30" t="n">
        <f aca="false">L41-L95</f>
        <v>4712.80140181904</v>
      </c>
      <c r="M100" s="30" t="n">
        <f aca="false">M41-M95</f>
        <v>20487.500105256</v>
      </c>
      <c r="N100" s="30" t="n">
        <f aca="false">N41-N95</f>
        <v>4717.31091819759</v>
      </c>
      <c r="O100" s="30" t="n">
        <f aca="false">O41-O95</f>
        <v>16809.1817847663</v>
      </c>
      <c r="P100" s="30" t="n">
        <f aca="false">P41-P95</f>
        <v>124.679377428434</v>
      </c>
      <c r="Q100" s="30" t="n">
        <f aca="false">Q41-Q95</f>
        <v>16180.1542884725</v>
      </c>
      <c r="R100" s="30" t="n">
        <f aca="false">R41-R95</f>
        <v>11646.2204558077</v>
      </c>
      <c r="S100" s="30" t="n">
        <f aca="false">S41-S95</f>
        <v>27889.5416355905</v>
      </c>
      <c r="T100" s="30" t="n">
        <f aca="false">T41-T95</f>
        <v>11632.9554244448</v>
      </c>
      <c r="U100" s="30" t="n">
        <f aca="false">U41-U95</f>
        <v>27880.5162173661</v>
      </c>
      <c r="V100" s="30" t="n">
        <f aca="false">V41-V95</f>
        <v>11285.5060755041</v>
      </c>
      <c r="W100" s="30" t="n">
        <f aca="false">W41-W95</f>
        <v>27640.6025300205</v>
      </c>
      <c r="X100" s="30" t="n">
        <f aca="false">X41-X95</f>
        <v>11286.9855453466</v>
      </c>
      <c r="Y100" s="30" t="n">
        <f aca="false">Y41-Y95</f>
        <v>27635.0288308448</v>
      </c>
      <c r="Z100" s="30" t="n">
        <f aca="false">Z41-Z95</f>
        <v>11043.0629717086</v>
      </c>
      <c r="AA100" s="30" t="n">
        <f aca="false">AA41-AA95</f>
        <v>23116.5942080228</v>
      </c>
      <c r="AB100" s="30" t="n">
        <f aca="false">AB41-AB95</f>
        <v>6698.36048324056</v>
      </c>
      <c r="AC100" s="30" t="n">
        <f aca="false">AC41-AC95</f>
        <v>23114.0308973551</v>
      </c>
      <c r="AD100" s="30" t="n">
        <f aca="false">AD41-AD95</f>
        <v>18741.4832691715</v>
      </c>
      <c r="AE100" s="30" t="n">
        <f aca="false">AE41-AE95</f>
        <v>35184.074018494</v>
      </c>
      <c r="AF100" s="30" t="n">
        <f aca="false">AF41-AF95</f>
        <v>18701.8752981225</v>
      </c>
      <c r="AG100" s="30" t="n">
        <f aca="false">AG41-AG95</f>
        <v>35183.5627504802</v>
      </c>
      <c r="AH100" s="30" t="n">
        <f aca="false">AH41-AH95</f>
        <v>23078.6355474185</v>
      </c>
      <c r="AI100" s="30" t="n">
        <f aca="false">AI41-AI95</f>
        <v>35150.1634876032</v>
      </c>
      <c r="AJ100" s="30" t="n">
        <f aca="false">AJ41-AJ95</f>
        <v>27449.0147193433</v>
      </c>
      <c r="AK100" s="30" t="n">
        <f aca="false">AK41-AK95</f>
        <v>27434.8960428929</v>
      </c>
    </row>
    <row r="101" customFormat="false" ht="15" hidden="false" customHeight="true" outlineLevel="0" collapsed="false">
      <c r="A101" s="25" t="s">
        <v>334</v>
      </c>
      <c r="B101" s="30" t="n">
        <f aca="false">B42-B96</f>
        <v>0</v>
      </c>
      <c r="C101" s="30" t="n">
        <f aca="false">C42-C96</f>
        <v>0</v>
      </c>
      <c r="D101" s="30" t="n">
        <f aca="false">D42-D96</f>
        <v>0</v>
      </c>
      <c r="E101" s="30" t="n">
        <f aca="false">E42-E96</f>
        <v>0</v>
      </c>
      <c r="F101" s="30" t="n">
        <f aca="false">F42-F96</f>
        <v>139.933698402222</v>
      </c>
      <c r="G101" s="30" t="n">
        <f aca="false">G42-G96</f>
        <v>560.550276677162</v>
      </c>
      <c r="H101" s="30" t="n">
        <f aca="false">H42-H96</f>
        <v>961.686644414163</v>
      </c>
      <c r="I101" s="30" t="n">
        <f aca="false">I42-I96</f>
        <v>1383.75423483993</v>
      </c>
      <c r="J101" s="30" t="n">
        <f aca="false">J42-J96</f>
        <v>1770.61876851942</v>
      </c>
      <c r="K101" s="30" t="n">
        <f aca="false">K42-K96</f>
        <v>2189.1595973964</v>
      </c>
      <c r="L101" s="30" t="n">
        <f aca="false">L42-L96</f>
        <v>2564.21314328612</v>
      </c>
      <c r="M101" s="30" t="n">
        <f aca="false">M42-M96</f>
        <v>2977.76991102349</v>
      </c>
      <c r="N101" s="30" t="n">
        <f aca="false">N42-N96</f>
        <v>3342.36911760154</v>
      </c>
      <c r="O101" s="30" t="n">
        <f aca="false">O42-O96</f>
        <v>3744.72524357623</v>
      </c>
      <c r="P101" s="30" t="n">
        <f aca="false">P42-P96</f>
        <v>3944.88951513145</v>
      </c>
      <c r="Q101" s="30" t="n">
        <f aca="false">Q42-Q96</f>
        <v>4333.80464155855</v>
      </c>
      <c r="R101" s="30" t="n">
        <f aca="false">R42-R96</f>
        <v>4708.44151912035</v>
      </c>
      <c r="S101" s="30" t="n">
        <f aca="false">S42-S96</f>
        <v>5334.2435569186</v>
      </c>
      <c r="T101" s="30" t="n">
        <f aca="false">T42-T96</f>
        <v>5911.84400777775</v>
      </c>
      <c r="U101" s="30" t="n">
        <f aca="false">U42-U96</f>
        <v>6532.08422922405</v>
      </c>
      <c r="V101" s="30" t="n">
        <f aca="false">V42-V96</f>
        <v>6991.24647596633</v>
      </c>
      <c r="W101" s="30" t="n">
        <f aca="false">W42-W96</f>
        <v>7592.3851143584</v>
      </c>
      <c r="X101" s="30" t="n">
        <f aca="false">X42-X96</f>
        <v>8134.81741055532</v>
      </c>
      <c r="Y101" s="30" t="n">
        <f aca="false">Y42-Y96</f>
        <v>8725.59409911735</v>
      </c>
      <c r="Z101" s="30" t="n">
        <f aca="false">Z42-Z96</f>
        <v>9158.36152741687</v>
      </c>
      <c r="AA101" s="30" t="n">
        <f aca="false">AA42-AA96</f>
        <v>9726.19030727645</v>
      </c>
      <c r="AB101" s="30" t="n">
        <f aca="false">AB42-AB96</f>
        <v>10237.8590633761</v>
      </c>
      <c r="AC101" s="30" t="n">
        <f aca="false">AC42-AC96</f>
        <v>10802.892305029</v>
      </c>
      <c r="AD101" s="30" t="n">
        <f aca="false">AD42-AD96</f>
        <v>8408.41044996252</v>
      </c>
      <c r="AE101" s="30" t="n">
        <f aca="false">AE42-AE96</f>
        <v>12254.2195113637</v>
      </c>
      <c r="AF101" s="30" t="n">
        <f aca="false">AF42-AF96</f>
        <v>2285.26103808174</v>
      </c>
      <c r="AG101" s="30" t="n">
        <f aca="false">AG42-AG96</f>
        <v>6475.50863478891</v>
      </c>
      <c r="AH101" s="30" t="n">
        <f aca="false">AH42-AH96</f>
        <v>3984.16728370294</v>
      </c>
      <c r="AI101" s="30" t="n">
        <f aca="false">AI42-AI96</f>
        <v>521.745074424283</v>
      </c>
      <c r="AJ101" s="30" t="n">
        <f aca="false">AJ42-AJ96</f>
        <v>5807.28530293648</v>
      </c>
      <c r="AK101" s="30" t="n">
        <f aca="false">AK42-AK96</f>
        <v>3409.97670882969</v>
      </c>
    </row>
    <row r="102" customFormat="false" ht="15" hidden="false" customHeight="true" outlineLevel="0" collapsed="false">
      <c r="A102" s="25" t="s">
        <v>335</v>
      </c>
      <c r="B102" s="30" t="n">
        <f aca="false">SUM(B98:B101)-B97-B50</f>
        <v>0</v>
      </c>
      <c r="C102" s="30" t="n">
        <f aca="false">SUM(C98:C101)-C97-C50</f>
        <v>0</v>
      </c>
      <c r="D102" s="30" t="n">
        <f aca="false">SUM(D98:D101)-D97-D50</f>
        <v>0</v>
      </c>
      <c r="E102" s="30" t="n">
        <f aca="false">SUM(E98:E101)-E97-E50</f>
        <v>0</v>
      </c>
      <c r="F102" s="30" t="n">
        <f aca="false">SUM(F98:F101)-F97-F50</f>
        <v>0</v>
      </c>
      <c r="G102" s="30" t="n">
        <f aca="false">SUM(G98:G101)-G97-G50</f>
        <v>0</v>
      </c>
      <c r="H102" s="30" t="n">
        <f aca="false">SUM(H98:H101)-H97-H50</f>
        <v>0</v>
      </c>
      <c r="I102" s="30" t="n">
        <f aca="false">SUM(I98:I101)-I97-I50</f>
        <v>0</v>
      </c>
      <c r="J102" s="30" t="n">
        <f aca="false">SUM(J98:J101)-J97-J50</f>
        <v>0</v>
      </c>
      <c r="K102" s="30" t="n">
        <f aca="false">SUM(K98:K101)-K97-K50</f>
        <v>0</v>
      </c>
      <c r="L102" s="30" t="n">
        <f aca="false">SUM(L98:L101)-L97-L50</f>
        <v>0</v>
      </c>
      <c r="M102" s="30" t="n">
        <f aca="false">SUM(M98:M101)-M97-M50</f>
        <v>0</v>
      </c>
      <c r="N102" s="30" t="n">
        <f aca="false">SUM(N98:N101)-N97-N50</f>
        <v>0</v>
      </c>
      <c r="O102" s="30" t="n">
        <f aca="false">SUM(O98:O101)-O97-O50</f>
        <v>0</v>
      </c>
      <c r="P102" s="30" t="n">
        <f aca="false">SUM(P98:P101)-P97-P50</f>
        <v>0</v>
      </c>
      <c r="Q102" s="30" t="n">
        <f aca="false">SUM(Q98:Q101)-Q97-Q50</f>
        <v>0</v>
      </c>
      <c r="R102" s="30" t="n">
        <f aca="false">SUM(R98:R101)-R97-R50</f>
        <v>0</v>
      </c>
      <c r="S102" s="30" t="n">
        <f aca="false">SUM(S98:S101)-S97-S50</f>
        <v>0</v>
      </c>
      <c r="T102" s="30" t="n">
        <f aca="false">SUM(T98:T101)-T97-T50</f>
        <v>0</v>
      </c>
      <c r="U102" s="30" t="n">
        <f aca="false">SUM(U98:U101)-U97-U50</f>
        <v>0</v>
      </c>
      <c r="V102" s="30" t="n">
        <f aca="false">SUM(V98:V101)-V97-V50</f>
        <v>0</v>
      </c>
      <c r="W102" s="30" t="n">
        <f aca="false">SUM(W98:W101)-W97-W50</f>
        <v>0</v>
      </c>
      <c r="X102" s="30" t="n">
        <f aca="false">SUM(X98:X101)-X97-X50</f>
        <v>0</v>
      </c>
      <c r="Y102" s="30" t="n">
        <f aca="false">SUM(Y98:Y101)-Y97-Y50</f>
        <v>0</v>
      </c>
      <c r="Z102" s="30" t="n">
        <f aca="false">SUM(Z98:Z101)-Z97-Z50</f>
        <v>0</v>
      </c>
      <c r="AA102" s="30" t="n">
        <f aca="false">SUM(AA98:AA101)-AA97-AA50</f>
        <v>0</v>
      </c>
      <c r="AB102" s="30" t="n">
        <f aca="false">SUM(AB98:AB101)-AB97-AB50</f>
        <v>0</v>
      </c>
      <c r="AC102" s="30" t="n">
        <f aca="false">SUM(AC98:AC101)-AC97-AC50</f>
        <v>0</v>
      </c>
      <c r="AD102" s="30" t="n">
        <f aca="false">SUM(AD98:AD101)-AD97-AD50</f>
        <v>0</v>
      </c>
      <c r="AE102" s="30" t="n">
        <f aca="false">SUM(AE98:AE101)-AE97-AE50</f>
        <v>0</v>
      </c>
      <c r="AF102" s="30" t="n">
        <f aca="false">SUM(AF98:AF101)-AF97-AF50</f>
        <v>0</v>
      </c>
      <c r="AG102" s="30" t="n">
        <f aca="false">SUM(AG98:AG101)-AG97-AG50</f>
        <v>0</v>
      </c>
      <c r="AH102" s="30" t="n">
        <f aca="false">SUM(AH98:AH101)-AH97-AH50</f>
        <v>0</v>
      </c>
      <c r="AI102" s="30" t="n">
        <f aca="false">SUM(AI98:AI101)-AI97-AI50</f>
        <v>0</v>
      </c>
      <c r="AJ102" s="30" t="n">
        <f aca="false">SUM(AJ98:AJ101)-AJ97-AJ50</f>
        <v>0</v>
      </c>
      <c r="AK102" s="30" t="n">
        <f aca="false">SUM(AK98:AK101)-AK97-AK50</f>
        <v>0</v>
      </c>
    </row>
  </sheetData>
  <mergeCells count="2">
    <mergeCell ref="A1:M1"/>
    <mergeCell ref="A2:M4"/>
  </mergeCells>
  <conditionalFormatting sqref="B77:AK77">
    <cfRule type="cellIs" priority="2" operator="lessThan" aboveAverage="0" equalAverage="0" bottom="0" percent="0" rank="0" text="" dxfId="8">
      <formula>0</formula>
    </cfRule>
  </conditionalFormatting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&amp;LLaunch stress&amp;RPage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1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37" min="2" style="20" width="13.72"/>
  </cols>
  <sheetData>
    <row r="1" customFormat="false" ht="31.5" hidden="false" customHeight="true" outlineLevel="0" collapsed="false">
      <c r="A1" s="21" t="s">
        <v>341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customFormat="false" ht="15" hidden="false" customHeight="true" outlineLevel="0" collapsed="false">
      <c r="A2" s="22" t="s">
        <v>237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customFormat="false" ht="15" hidden="false" customHeight="true" outlineLevel="0" collapsed="false">
      <c r="A5" s="23" t="s">
        <v>238</v>
      </c>
      <c r="B5" s="30" t="n">
        <f aca="false">1</f>
        <v>1</v>
      </c>
      <c r="C5" s="30" t="n">
        <f aca="false">2</f>
        <v>2</v>
      </c>
      <c r="D5" s="30" t="n">
        <f aca="false">3</f>
        <v>3</v>
      </c>
      <c r="E5" s="30" t="n">
        <f aca="false">4</f>
        <v>4</v>
      </c>
      <c r="F5" s="30" t="n">
        <f aca="false">5</f>
        <v>5</v>
      </c>
      <c r="G5" s="30" t="n">
        <f aca="false">6</f>
        <v>6</v>
      </c>
      <c r="H5" s="30" t="n">
        <f aca="false">7</f>
        <v>7</v>
      </c>
      <c r="I5" s="30" t="n">
        <f aca="false">8</f>
        <v>8</v>
      </c>
      <c r="J5" s="30" t="n">
        <f aca="false">9</f>
        <v>9</v>
      </c>
      <c r="K5" s="30" t="n">
        <f aca="false">10</f>
        <v>10</v>
      </c>
      <c r="L5" s="30" t="n">
        <f aca="false">11</f>
        <v>11</v>
      </c>
      <c r="M5" s="30" t="n">
        <f aca="false">12</f>
        <v>12</v>
      </c>
      <c r="N5" s="30" t="n">
        <f aca="false">13</f>
        <v>13</v>
      </c>
      <c r="O5" s="30" t="n">
        <f aca="false">14</f>
        <v>14</v>
      </c>
      <c r="P5" s="30" t="n">
        <f aca="false">15</f>
        <v>15</v>
      </c>
      <c r="Q5" s="30" t="n">
        <f aca="false">16</f>
        <v>16</v>
      </c>
      <c r="R5" s="30" t="n">
        <f aca="false">17</f>
        <v>17</v>
      </c>
      <c r="S5" s="30" t="n">
        <f aca="false">18</f>
        <v>18</v>
      </c>
      <c r="T5" s="30" t="n">
        <f aca="false">19</f>
        <v>19</v>
      </c>
      <c r="U5" s="30" t="n">
        <f aca="false">20</f>
        <v>20</v>
      </c>
      <c r="V5" s="30" t="n">
        <f aca="false">21</f>
        <v>21</v>
      </c>
      <c r="W5" s="30" t="n">
        <f aca="false">22</f>
        <v>22</v>
      </c>
      <c r="X5" s="30" t="n">
        <f aca="false">23</f>
        <v>23</v>
      </c>
      <c r="Y5" s="30" t="n">
        <f aca="false">24</f>
        <v>24</v>
      </c>
      <c r="Z5" s="30" t="n">
        <f aca="false">25</f>
        <v>25</v>
      </c>
      <c r="AA5" s="30" t="n">
        <f aca="false">26</f>
        <v>26</v>
      </c>
      <c r="AB5" s="30" t="n">
        <f aca="false">27</f>
        <v>27</v>
      </c>
      <c r="AC5" s="30" t="n">
        <f aca="false">28</f>
        <v>28</v>
      </c>
      <c r="AD5" s="30" t="n">
        <f aca="false">29</f>
        <v>29</v>
      </c>
      <c r="AE5" s="30" t="n">
        <f aca="false">30</f>
        <v>30</v>
      </c>
      <c r="AF5" s="30" t="n">
        <f aca="false">31</f>
        <v>31</v>
      </c>
      <c r="AG5" s="30" t="n">
        <f aca="false">32</f>
        <v>32</v>
      </c>
      <c r="AH5" s="30" t="n">
        <f aca="false">33</f>
        <v>33</v>
      </c>
      <c r="AI5" s="30" t="n">
        <f aca="false">34</f>
        <v>34</v>
      </c>
      <c r="AJ5" s="30" t="n">
        <f aca="false">35</f>
        <v>35</v>
      </c>
      <c r="AK5" s="30" t="n">
        <f aca="false">36</f>
        <v>36</v>
      </c>
    </row>
    <row r="6" customFormat="false" ht="15" hidden="false" customHeight="true" outlineLevel="0" collapsed="false">
      <c r="A6" s="25" t="s">
        <v>239</v>
      </c>
      <c r="B6" s="30" t="n">
        <f aca="false">IF(B5&lt;=12,Cases!$H$6,IF(B5&lt;=24,Cases!$H$8,Cases!$H$10))</f>
        <v>4</v>
      </c>
      <c r="C6" s="30" t="n">
        <f aca="false">IF(C5&lt;=12,Cases!$H$6,IF(C5&lt;=24,Cases!$H$8,Cases!$H$10))</f>
        <v>4</v>
      </c>
      <c r="D6" s="30" t="n">
        <f aca="false">IF(D5&lt;=12,Cases!$H$6,IF(D5&lt;=24,Cases!$H$8,Cases!$H$10))</f>
        <v>4</v>
      </c>
      <c r="E6" s="30" t="n">
        <f aca="false">IF(E5&lt;=12,Cases!$H$6,IF(E5&lt;=24,Cases!$H$8,Cases!$H$10))</f>
        <v>4</v>
      </c>
      <c r="F6" s="30" t="n">
        <f aca="false">IF(F5&lt;=12,Cases!$H$6,IF(F5&lt;=24,Cases!$H$8,Cases!$H$10))</f>
        <v>4</v>
      </c>
      <c r="G6" s="30" t="n">
        <f aca="false">IF(G5&lt;=12,Cases!$H$6,IF(G5&lt;=24,Cases!$H$8,Cases!$H$10))</f>
        <v>4</v>
      </c>
      <c r="H6" s="30" t="n">
        <f aca="false">IF(H5&lt;=12,Cases!$H$6,IF(H5&lt;=24,Cases!$H$8,Cases!$H$10))</f>
        <v>4</v>
      </c>
      <c r="I6" s="30" t="n">
        <f aca="false">IF(I5&lt;=12,Cases!$H$6,IF(I5&lt;=24,Cases!$H$8,Cases!$H$10))</f>
        <v>4</v>
      </c>
      <c r="J6" s="30" t="n">
        <f aca="false">IF(J5&lt;=12,Cases!$H$6,IF(J5&lt;=24,Cases!$H$8,Cases!$H$10))</f>
        <v>4</v>
      </c>
      <c r="K6" s="30" t="n">
        <f aca="false">IF(K5&lt;=12,Cases!$H$6,IF(K5&lt;=24,Cases!$H$8,Cases!$H$10))</f>
        <v>4</v>
      </c>
      <c r="L6" s="30" t="n">
        <f aca="false">IF(L5&lt;=12,Cases!$H$6,IF(L5&lt;=24,Cases!$H$8,Cases!$H$10))</f>
        <v>4</v>
      </c>
      <c r="M6" s="30" t="n">
        <f aca="false">IF(M5&lt;=12,Cases!$H$6,IF(M5&lt;=24,Cases!$H$8,Cases!$H$10))</f>
        <v>4</v>
      </c>
      <c r="N6" s="30" t="n">
        <f aca="false">IF(N5&lt;=12,Cases!$H$6,IF(N5&lt;=24,Cases!$H$8,Cases!$H$10))</f>
        <v>6</v>
      </c>
      <c r="O6" s="30" t="n">
        <f aca="false">IF(O5&lt;=12,Cases!$H$6,IF(O5&lt;=24,Cases!$H$8,Cases!$H$10))</f>
        <v>6</v>
      </c>
      <c r="P6" s="30" t="n">
        <f aca="false">IF(P5&lt;=12,Cases!$H$6,IF(P5&lt;=24,Cases!$H$8,Cases!$H$10))</f>
        <v>6</v>
      </c>
      <c r="Q6" s="30" t="n">
        <f aca="false">IF(Q5&lt;=12,Cases!$H$6,IF(Q5&lt;=24,Cases!$H$8,Cases!$H$10))</f>
        <v>6</v>
      </c>
      <c r="R6" s="30" t="n">
        <f aca="false">IF(R5&lt;=12,Cases!$H$6,IF(R5&lt;=24,Cases!$H$8,Cases!$H$10))</f>
        <v>6</v>
      </c>
      <c r="S6" s="30" t="n">
        <f aca="false">IF(S5&lt;=12,Cases!$H$6,IF(S5&lt;=24,Cases!$H$8,Cases!$H$10))</f>
        <v>6</v>
      </c>
      <c r="T6" s="30" t="n">
        <f aca="false">IF(T5&lt;=12,Cases!$H$6,IF(T5&lt;=24,Cases!$H$8,Cases!$H$10))</f>
        <v>6</v>
      </c>
      <c r="U6" s="30" t="n">
        <f aca="false">IF(U5&lt;=12,Cases!$H$6,IF(U5&lt;=24,Cases!$H$8,Cases!$H$10))</f>
        <v>6</v>
      </c>
      <c r="V6" s="30" t="n">
        <f aca="false">IF(V5&lt;=12,Cases!$H$6,IF(V5&lt;=24,Cases!$H$8,Cases!$H$10))</f>
        <v>6</v>
      </c>
      <c r="W6" s="30" t="n">
        <f aca="false">IF(W5&lt;=12,Cases!$H$6,IF(W5&lt;=24,Cases!$H$8,Cases!$H$10))</f>
        <v>6</v>
      </c>
      <c r="X6" s="30" t="n">
        <f aca="false">IF(X5&lt;=12,Cases!$H$6,IF(X5&lt;=24,Cases!$H$8,Cases!$H$10))</f>
        <v>6</v>
      </c>
      <c r="Y6" s="30" t="n">
        <f aca="false">IF(Y5&lt;=12,Cases!$H$6,IF(Y5&lt;=24,Cases!$H$8,Cases!$H$10))</f>
        <v>6</v>
      </c>
      <c r="Z6" s="30" t="n">
        <f aca="false">IF(Z5&lt;=12,Cases!$H$6,IF(Z5&lt;=24,Cases!$H$8,Cases!$H$10))</f>
        <v>8</v>
      </c>
      <c r="AA6" s="30" t="n">
        <f aca="false">IF(AA5&lt;=12,Cases!$H$6,IF(AA5&lt;=24,Cases!$H$8,Cases!$H$10))</f>
        <v>8</v>
      </c>
      <c r="AB6" s="30" t="n">
        <f aca="false">IF(AB5&lt;=12,Cases!$H$6,IF(AB5&lt;=24,Cases!$H$8,Cases!$H$10))</f>
        <v>8</v>
      </c>
      <c r="AC6" s="30" t="n">
        <f aca="false">IF(AC5&lt;=12,Cases!$H$6,IF(AC5&lt;=24,Cases!$H$8,Cases!$H$10))</f>
        <v>8</v>
      </c>
      <c r="AD6" s="30" t="n">
        <f aca="false">IF(AD5&lt;=12,Cases!$H$6,IF(AD5&lt;=24,Cases!$H$8,Cases!$H$10))</f>
        <v>8</v>
      </c>
      <c r="AE6" s="30" t="n">
        <f aca="false">IF(AE5&lt;=12,Cases!$H$6,IF(AE5&lt;=24,Cases!$H$8,Cases!$H$10))</f>
        <v>8</v>
      </c>
      <c r="AF6" s="30" t="n">
        <f aca="false">IF(AF5&lt;=12,Cases!$H$6,IF(AF5&lt;=24,Cases!$H$8,Cases!$H$10))</f>
        <v>8</v>
      </c>
      <c r="AG6" s="30" t="n">
        <f aca="false">IF(AG5&lt;=12,Cases!$H$6,IF(AG5&lt;=24,Cases!$H$8,Cases!$H$10))</f>
        <v>8</v>
      </c>
      <c r="AH6" s="30" t="n">
        <f aca="false">IF(AH5&lt;=12,Cases!$H$6,IF(AH5&lt;=24,Cases!$H$8,Cases!$H$10))</f>
        <v>8</v>
      </c>
      <c r="AI6" s="30" t="n">
        <f aca="false">IF(AI5&lt;=12,Cases!$H$6,IF(AI5&lt;=24,Cases!$H$8,Cases!$H$10))</f>
        <v>8</v>
      </c>
      <c r="AJ6" s="30" t="n">
        <f aca="false">IF(AJ5&lt;=12,Cases!$H$6,IF(AJ5&lt;=24,Cases!$H$8,Cases!$H$10))</f>
        <v>8</v>
      </c>
      <c r="AK6" s="30" t="n">
        <f aca="false">IF(AK5&lt;=12,Cases!$H$6,IF(AK5&lt;=24,Cases!$H$8,Cases!$H$10))</f>
        <v>8</v>
      </c>
    </row>
    <row r="7" customFormat="false" ht="15" hidden="false" customHeight="true" outlineLevel="0" collapsed="false">
      <c r="A7" s="25" t="s">
        <v>240</v>
      </c>
      <c r="B7" s="30" t="n">
        <f aca="false">IF(B5&lt;=12,Cases!$H$7,IF(B5&lt;=24,Cases!$H$9,Cases!$H$11))</f>
        <v>2</v>
      </c>
      <c r="C7" s="30" t="n">
        <f aca="false">IF(C5&lt;=12,Cases!$H$7,IF(C5&lt;=24,Cases!$H$9,Cases!$H$11))</f>
        <v>2</v>
      </c>
      <c r="D7" s="30" t="n">
        <f aca="false">IF(D5&lt;=12,Cases!$H$7,IF(D5&lt;=24,Cases!$H$9,Cases!$H$11))</f>
        <v>2</v>
      </c>
      <c r="E7" s="30" t="n">
        <f aca="false">IF(E5&lt;=12,Cases!$H$7,IF(E5&lt;=24,Cases!$H$9,Cases!$H$11))</f>
        <v>2</v>
      </c>
      <c r="F7" s="30" t="n">
        <f aca="false">IF(F5&lt;=12,Cases!$H$7,IF(F5&lt;=24,Cases!$H$9,Cases!$H$11))</f>
        <v>2</v>
      </c>
      <c r="G7" s="30" t="n">
        <f aca="false">IF(G5&lt;=12,Cases!$H$7,IF(G5&lt;=24,Cases!$H$9,Cases!$H$11))</f>
        <v>2</v>
      </c>
      <c r="H7" s="30" t="n">
        <f aca="false">IF(H5&lt;=12,Cases!$H$7,IF(H5&lt;=24,Cases!$H$9,Cases!$H$11))</f>
        <v>2</v>
      </c>
      <c r="I7" s="30" t="n">
        <f aca="false">IF(I5&lt;=12,Cases!$H$7,IF(I5&lt;=24,Cases!$H$9,Cases!$H$11))</f>
        <v>2</v>
      </c>
      <c r="J7" s="30" t="n">
        <f aca="false">IF(J5&lt;=12,Cases!$H$7,IF(J5&lt;=24,Cases!$H$9,Cases!$H$11))</f>
        <v>2</v>
      </c>
      <c r="K7" s="30" t="n">
        <f aca="false">IF(K5&lt;=12,Cases!$H$7,IF(K5&lt;=24,Cases!$H$9,Cases!$H$11))</f>
        <v>2</v>
      </c>
      <c r="L7" s="30" t="n">
        <f aca="false">IF(L5&lt;=12,Cases!$H$7,IF(L5&lt;=24,Cases!$H$9,Cases!$H$11))</f>
        <v>2</v>
      </c>
      <c r="M7" s="30" t="n">
        <f aca="false">IF(M5&lt;=12,Cases!$H$7,IF(M5&lt;=24,Cases!$H$9,Cases!$H$11))</f>
        <v>2</v>
      </c>
      <c r="N7" s="30" t="n">
        <f aca="false">IF(N5&lt;=12,Cases!$H$7,IF(N5&lt;=24,Cases!$H$9,Cases!$H$11))</f>
        <v>4</v>
      </c>
      <c r="O7" s="30" t="n">
        <f aca="false">IF(O5&lt;=12,Cases!$H$7,IF(O5&lt;=24,Cases!$H$9,Cases!$H$11))</f>
        <v>4</v>
      </c>
      <c r="P7" s="30" t="n">
        <f aca="false">IF(P5&lt;=12,Cases!$H$7,IF(P5&lt;=24,Cases!$H$9,Cases!$H$11))</f>
        <v>4</v>
      </c>
      <c r="Q7" s="30" t="n">
        <f aca="false">IF(Q5&lt;=12,Cases!$H$7,IF(Q5&lt;=24,Cases!$H$9,Cases!$H$11))</f>
        <v>4</v>
      </c>
      <c r="R7" s="30" t="n">
        <f aca="false">IF(R5&lt;=12,Cases!$H$7,IF(R5&lt;=24,Cases!$H$9,Cases!$H$11))</f>
        <v>4</v>
      </c>
      <c r="S7" s="30" t="n">
        <f aca="false">IF(S5&lt;=12,Cases!$H$7,IF(S5&lt;=24,Cases!$H$9,Cases!$H$11))</f>
        <v>4</v>
      </c>
      <c r="T7" s="30" t="n">
        <f aca="false">IF(T5&lt;=12,Cases!$H$7,IF(T5&lt;=24,Cases!$H$9,Cases!$H$11))</f>
        <v>4</v>
      </c>
      <c r="U7" s="30" t="n">
        <f aca="false">IF(U5&lt;=12,Cases!$H$7,IF(U5&lt;=24,Cases!$H$9,Cases!$H$11))</f>
        <v>4</v>
      </c>
      <c r="V7" s="30" t="n">
        <f aca="false">IF(V5&lt;=12,Cases!$H$7,IF(V5&lt;=24,Cases!$H$9,Cases!$H$11))</f>
        <v>4</v>
      </c>
      <c r="W7" s="30" t="n">
        <f aca="false">IF(W5&lt;=12,Cases!$H$7,IF(W5&lt;=24,Cases!$H$9,Cases!$H$11))</f>
        <v>4</v>
      </c>
      <c r="X7" s="30" t="n">
        <f aca="false">IF(X5&lt;=12,Cases!$H$7,IF(X5&lt;=24,Cases!$H$9,Cases!$H$11))</f>
        <v>4</v>
      </c>
      <c r="Y7" s="30" t="n">
        <f aca="false">IF(Y5&lt;=12,Cases!$H$7,IF(Y5&lt;=24,Cases!$H$9,Cases!$H$11))</f>
        <v>4</v>
      </c>
      <c r="Z7" s="30" t="n">
        <f aca="false">IF(Z5&lt;=12,Cases!$H$7,IF(Z5&lt;=24,Cases!$H$9,Cases!$H$11))</f>
        <v>6</v>
      </c>
      <c r="AA7" s="30" t="n">
        <f aca="false">IF(AA5&lt;=12,Cases!$H$7,IF(AA5&lt;=24,Cases!$H$9,Cases!$H$11))</f>
        <v>6</v>
      </c>
      <c r="AB7" s="30" t="n">
        <f aca="false">IF(AB5&lt;=12,Cases!$H$7,IF(AB5&lt;=24,Cases!$H$9,Cases!$H$11))</f>
        <v>6</v>
      </c>
      <c r="AC7" s="30" t="n">
        <f aca="false">IF(AC5&lt;=12,Cases!$H$7,IF(AC5&lt;=24,Cases!$H$9,Cases!$H$11))</f>
        <v>6</v>
      </c>
      <c r="AD7" s="30" t="n">
        <f aca="false">IF(AD5&lt;=12,Cases!$H$7,IF(AD5&lt;=24,Cases!$H$9,Cases!$H$11))</f>
        <v>6</v>
      </c>
      <c r="AE7" s="30" t="n">
        <f aca="false">IF(AE5&lt;=12,Cases!$H$7,IF(AE5&lt;=24,Cases!$H$9,Cases!$H$11))</f>
        <v>6</v>
      </c>
      <c r="AF7" s="30" t="n">
        <f aca="false">IF(AF5&lt;=12,Cases!$H$7,IF(AF5&lt;=24,Cases!$H$9,Cases!$H$11))</f>
        <v>6</v>
      </c>
      <c r="AG7" s="30" t="n">
        <f aca="false">IF(AG5&lt;=12,Cases!$H$7,IF(AG5&lt;=24,Cases!$H$9,Cases!$H$11))</f>
        <v>6</v>
      </c>
      <c r="AH7" s="30" t="n">
        <f aca="false">IF(AH5&lt;=12,Cases!$H$7,IF(AH5&lt;=24,Cases!$H$9,Cases!$H$11))</f>
        <v>6</v>
      </c>
      <c r="AI7" s="30" t="n">
        <f aca="false">IF(AI5&lt;=12,Cases!$H$7,IF(AI5&lt;=24,Cases!$H$9,Cases!$H$11))</f>
        <v>6</v>
      </c>
      <c r="AJ7" s="30" t="n">
        <f aca="false">IF(AJ5&lt;=12,Cases!$H$7,IF(AJ5&lt;=24,Cases!$H$9,Cases!$H$11))</f>
        <v>6</v>
      </c>
      <c r="AK7" s="30" t="n">
        <f aca="false">IF(AK5&lt;=12,Cases!$H$7,IF(AK5&lt;=24,Cases!$H$9,Cases!$H$11))</f>
        <v>6</v>
      </c>
    </row>
    <row r="8" customFormat="false" ht="15" hidden="false" customHeight="true" outlineLevel="0" collapsed="false">
      <c r="A8" s="25" t="s">
        <v>241</v>
      </c>
      <c r="B8" s="30" t="n">
        <f aca="false">SUM(B6:B7)</f>
        <v>6</v>
      </c>
      <c r="C8" s="30" t="n">
        <f aca="false">SUM(C6:C7)</f>
        <v>6</v>
      </c>
      <c r="D8" s="30" t="n">
        <f aca="false">SUM(D6:D7)</f>
        <v>6</v>
      </c>
      <c r="E8" s="30" t="n">
        <f aca="false">SUM(E6:E7)</f>
        <v>6</v>
      </c>
      <c r="F8" s="30" t="n">
        <f aca="false">SUM(F6:F7)</f>
        <v>6</v>
      </c>
      <c r="G8" s="30" t="n">
        <f aca="false">SUM(G6:G7)</f>
        <v>6</v>
      </c>
      <c r="H8" s="30" t="n">
        <f aca="false">SUM(H6:H7)</f>
        <v>6</v>
      </c>
      <c r="I8" s="30" t="n">
        <f aca="false">SUM(I6:I7)</f>
        <v>6</v>
      </c>
      <c r="J8" s="30" t="n">
        <f aca="false">SUM(J6:J7)</f>
        <v>6</v>
      </c>
      <c r="K8" s="30" t="n">
        <f aca="false">SUM(K6:K7)</f>
        <v>6</v>
      </c>
      <c r="L8" s="30" t="n">
        <f aca="false">SUM(L6:L7)</f>
        <v>6</v>
      </c>
      <c r="M8" s="30" t="n">
        <f aca="false">SUM(M6:M7)</f>
        <v>6</v>
      </c>
      <c r="N8" s="30" t="n">
        <f aca="false">SUM(N6:N7)</f>
        <v>10</v>
      </c>
      <c r="O8" s="30" t="n">
        <f aca="false">SUM(O6:O7)</f>
        <v>10</v>
      </c>
      <c r="P8" s="30" t="n">
        <f aca="false">SUM(P6:P7)</f>
        <v>10</v>
      </c>
      <c r="Q8" s="30" t="n">
        <f aca="false">SUM(Q6:Q7)</f>
        <v>10</v>
      </c>
      <c r="R8" s="30" t="n">
        <f aca="false">SUM(R6:R7)</f>
        <v>10</v>
      </c>
      <c r="S8" s="30" t="n">
        <f aca="false">SUM(S6:S7)</f>
        <v>10</v>
      </c>
      <c r="T8" s="30" t="n">
        <f aca="false">SUM(T6:T7)</f>
        <v>10</v>
      </c>
      <c r="U8" s="30" t="n">
        <f aca="false">SUM(U6:U7)</f>
        <v>10</v>
      </c>
      <c r="V8" s="30" t="n">
        <f aca="false">SUM(V6:V7)</f>
        <v>10</v>
      </c>
      <c r="W8" s="30" t="n">
        <f aca="false">SUM(W6:W7)</f>
        <v>10</v>
      </c>
      <c r="X8" s="30" t="n">
        <f aca="false">SUM(X6:X7)</f>
        <v>10</v>
      </c>
      <c r="Y8" s="30" t="n">
        <f aca="false">SUM(Y6:Y7)</f>
        <v>10</v>
      </c>
      <c r="Z8" s="30" t="n">
        <f aca="false">SUM(Z6:Z7)</f>
        <v>14</v>
      </c>
      <c r="AA8" s="30" t="n">
        <f aca="false">SUM(AA6:AA7)</f>
        <v>14</v>
      </c>
      <c r="AB8" s="30" t="n">
        <f aca="false">SUM(AB6:AB7)</f>
        <v>14</v>
      </c>
      <c r="AC8" s="30" t="n">
        <f aca="false">SUM(AC6:AC7)</f>
        <v>14</v>
      </c>
      <c r="AD8" s="30" t="n">
        <f aca="false">SUM(AD6:AD7)</f>
        <v>14</v>
      </c>
      <c r="AE8" s="30" t="n">
        <f aca="false">SUM(AE6:AE7)</f>
        <v>14</v>
      </c>
      <c r="AF8" s="30" t="n">
        <f aca="false">SUM(AF6:AF7)</f>
        <v>14</v>
      </c>
      <c r="AG8" s="30" t="n">
        <f aca="false">SUM(AG6:AG7)</f>
        <v>14</v>
      </c>
      <c r="AH8" s="30" t="n">
        <f aca="false">SUM(AH6:AH7)</f>
        <v>14</v>
      </c>
      <c r="AI8" s="30" t="n">
        <f aca="false">SUM(AI6:AI7)</f>
        <v>14</v>
      </c>
      <c r="AJ8" s="30" t="n">
        <f aca="false">SUM(AJ6:AJ7)</f>
        <v>14</v>
      </c>
      <c r="AK8" s="30" t="n">
        <f aca="false">SUM(AK6:AK7)</f>
        <v>14</v>
      </c>
    </row>
    <row r="9" customFormat="false" ht="15" hidden="false" customHeight="true" outlineLevel="0" collapsed="false">
      <c r="A9" s="25" t="s">
        <v>242</v>
      </c>
      <c r="B9" s="32" t="n">
        <f aca="false">IF(B5&gt;Cases!$H$13,INDEX($B8:$AK8,1,MAX(1,B5-Cases!$H$13)),0)*Cases!$H$12</f>
        <v>0</v>
      </c>
      <c r="C9" s="32" t="n">
        <f aca="false">IF(C5&gt;Cases!$H$13,INDEX($B8:$AK8,1,MAX(1,C5-Cases!$H$13)),0)*Cases!$H$12</f>
        <v>1.5</v>
      </c>
      <c r="D9" s="32" t="n">
        <f aca="false">IF(D5&gt;Cases!$H$13,INDEX($B8:$AK8,1,MAX(1,D5-Cases!$H$13)),0)*Cases!$H$12</f>
        <v>1.5</v>
      </c>
      <c r="E9" s="32" t="n">
        <f aca="false">IF(E5&gt;Cases!$H$13,INDEX($B8:$AK8,1,MAX(1,E5-Cases!$H$13)),0)*Cases!$H$12</f>
        <v>1.5</v>
      </c>
      <c r="F9" s="32" t="n">
        <f aca="false">IF(F5&gt;Cases!$H$13,INDEX($B8:$AK8,1,MAX(1,F5-Cases!$H$13)),0)*Cases!$H$12</f>
        <v>1.5</v>
      </c>
      <c r="G9" s="32" t="n">
        <f aca="false">IF(G5&gt;Cases!$H$13,INDEX($B8:$AK8,1,MAX(1,G5-Cases!$H$13)),0)*Cases!$H$12</f>
        <v>1.5</v>
      </c>
      <c r="H9" s="32" t="n">
        <f aca="false">IF(H5&gt;Cases!$H$13,INDEX($B8:$AK8,1,MAX(1,H5-Cases!$H$13)),0)*Cases!$H$12</f>
        <v>1.5</v>
      </c>
      <c r="I9" s="32" t="n">
        <f aca="false">IF(I5&gt;Cases!$H$13,INDEX($B8:$AK8,1,MAX(1,I5-Cases!$H$13)),0)*Cases!$H$12</f>
        <v>1.5</v>
      </c>
      <c r="J9" s="32" t="n">
        <f aca="false">IF(J5&gt;Cases!$H$13,INDEX($B8:$AK8,1,MAX(1,J5-Cases!$H$13)),0)*Cases!$H$12</f>
        <v>1.5</v>
      </c>
      <c r="K9" s="32" t="n">
        <f aca="false">IF(K5&gt;Cases!$H$13,INDEX($B8:$AK8,1,MAX(1,K5-Cases!$H$13)),0)*Cases!$H$12</f>
        <v>1.5</v>
      </c>
      <c r="L9" s="32" t="n">
        <f aca="false">IF(L5&gt;Cases!$H$13,INDEX($B8:$AK8,1,MAX(1,L5-Cases!$H$13)),0)*Cases!$H$12</f>
        <v>1.5</v>
      </c>
      <c r="M9" s="32" t="n">
        <f aca="false">IF(M5&gt;Cases!$H$13,INDEX($B8:$AK8,1,MAX(1,M5-Cases!$H$13)),0)*Cases!$H$12</f>
        <v>1.5</v>
      </c>
      <c r="N9" s="32" t="n">
        <f aca="false">IF(N5&gt;Cases!$H$13,INDEX($B8:$AK8,1,MAX(1,N5-Cases!$H$13)),0)*Cases!$H$12</f>
        <v>1.5</v>
      </c>
      <c r="O9" s="32" t="n">
        <f aca="false">IF(O5&gt;Cases!$H$13,INDEX($B8:$AK8,1,MAX(1,O5-Cases!$H$13)),0)*Cases!$H$12</f>
        <v>2.5</v>
      </c>
      <c r="P9" s="32" t="n">
        <f aca="false">IF(P5&gt;Cases!$H$13,INDEX($B8:$AK8,1,MAX(1,P5-Cases!$H$13)),0)*Cases!$H$12</f>
        <v>2.5</v>
      </c>
      <c r="Q9" s="32" t="n">
        <f aca="false">IF(Q5&gt;Cases!$H$13,INDEX($B8:$AK8,1,MAX(1,Q5-Cases!$H$13)),0)*Cases!$H$12</f>
        <v>2.5</v>
      </c>
      <c r="R9" s="32" t="n">
        <f aca="false">IF(R5&gt;Cases!$H$13,INDEX($B8:$AK8,1,MAX(1,R5-Cases!$H$13)),0)*Cases!$H$12</f>
        <v>2.5</v>
      </c>
      <c r="S9" s="32" t="n">
        <f aca="false">IF(S5&gt;Cases!$H$13,INDEX($B8:$AK8,1,MAX(1,S5-Cases!$H$13)),0)*Cases!$H$12</f>
        <v>2.5</v>
      </c>
      <c r="T9" s="32" t="n">
        <f aca="false">IF(T5&gt;Cases!$H$13,INDEX($B8:$AK8,1,MAX(1,T5-Cases!$H$13)),0)*Cases!$H$12</f>
        <v>2.5</v>
      </c>
      <c r="U9" s="32" t="n">
        <f aca="false">IF(U5&gt;Cases!$H$13,INDEX($B8:$AK8,1,MAX(1,U5-Cases!$H$13)),0)*Cases!$H$12</f>
        <v>2.5</v>
      </c>
      <c r="V9" s="32" t="n">
        <f aca="false">IF(V5&gt;Cases!$H$13,INDEX($B8:$AK8,1,MAX(1,V5-Cases!$H$13)),0)*Cases!$H$12</f>
        <v>2.5</v>
      </c>
      <c r="W9" s="32" t="n">
        <f aca="false">IF(W5&gt;Cases!$H$13,INDEX($B8:$AK8,1,MAX(1,W5-Cases!$H$13)),0)*Cases!$H$12</f>
        <v>2.5</v>
      </c>
      <c r="X9" s="32" t="n">
        <f aca="false">IF(X5&gt;Cases!$H$13,INDEX($B8:$AK8,1,MAX(1,X5-Cases!$H$13)),0)*Cases!$H$12</f>
        <v>2.5</v>
      </c>
      <c r="Y9" s="32" t="n">
        <f aca="false">IF(Y5&gt;Cases!$H$13,INDEX($B8:$AK8,1,MAX(1,Y5-Cases!$H$13)),0)*Cases!$H$12</f>
        <v>2.5</v>
      </c>
      <c r="Z9" s="32" t="n">
        <f aca="false">IF(Z5&gt;Cases!$H$13,INDEX($B8:$AK8,1,MAX(1,Z5-Cases!$H$13)),0)*Cases!$H$12</f>
        <v>2.5</v>
      </c>
      <c r="AA9" s="32" t="n">
        <f aca="false">IF(AA5&gt;Cases!$H$13,INDEX($B8:$AK8,1,MAX(1,AA5-Cases!$H$13)),0)*Cases!$H$12</f>
        <v>3.5</v>
      </c>
      <c r="AB9" s="32" t="n">
        <f aca="false">IF(AB5&gt;Cases!$H$13,INDEX($B8:$AK8,1,MAX(1,AB5-Cases!$H$13)),0)*Cases!$H$12</f>
        <v>3.5</v>
      </c>
      <c r="AC9" s="32" t="n">
        <f aca="false">IF(AC5&gt;Cases!$H$13,INDEX($B8:$AK8,1,MAX(1,AC5-Cases!$H$13)),0)*Cases!$H$12</f>
        <v>3.5</v>
      </c>
      <c r="AD9" s="32" t="n">
        <f aca="false">IF(AD5&gt;Cases!$H$13,INDEX($B8:$AK8,1,MAX(1,AD5-Cases!$H$13)),0)*Cases!$H$12</f>
        <v>3.5</v>
      </c>
      <c r="AE9" s="32" t="n">
        <f aca="false">IF(AE5&gt;Cases!$H$13,INDEX($B8:$AK8,1,MAX(1,AE5-Cases!$H$13)),0)*Cases!$H$12</f>
        <v>3.5</v>
      </c>
      <c r="AF9" s="32" t="n">
        <f aca="false">IF(AF5&gt;Cases!$H$13,INDEX($B8:$AK8,1,MAX(1,AF5-Cases!$H$13)),0)*Cases!$H$12</f>
        <v>3.5</v>
      </c>
      <c r="AG9" s="32" t="n">
        <f aca="false">IF(AG5&gt;Cases!$H$13,INDEX($B8:$AK8,1,MAX(1,AG5-Cases!$H$13)),0)*Cases!$H$12</f>
        <v>3.5</v>
      </c>
      <c r="AH9" s="32" t="n">
        <f aca="false">IF(AH5&gt;Cases!$H$13,INDEX($B8:$AK8,1,MAX(1,AH5-Cases!$H$13)),0)*Cases!$H$12</f>
        <v>3.5</v>
      </c>
      <c r="AI9" s="32" t="n">
        <f aca="false">IF(AI5&gt;Cases!$H$13,INDEX($B8:$AK8,1,MAX(1,AI5-Cases!$H$13)),0)*Cases!$H$12</f>
        <v>3.5</v>
      </c>
      <c r="AJ9" s="32" t="n">
        <f aca="false">IF(AJ5&gt;Cases!$H$13,INDEX($B8:$AK8,1,MAX(1,AJ5-Cases!$H$13)),0)*Cases!$H$12</f>
        <v>3.5</v>
      </c>
      <c r="AK9" s="32" t="n">
        <f aca="false">IF(AK5&gt;Cases!$H$13,INDEX($B8:$AK8,1,MAX(1,AK5-Cases!$H$13)),0)*Cases!$H$12</f>
        <v>3.5</v>
      </c>
    </row>
    <row r="10" customFormat="false" ht="15" hidden="false" customHeight="true" outlineLevel="0" collapsed="false">
      <c r="A10" s="25" t="s">
        <v>243</v>
      </c>
      <c r="B10" s="32" t="n">
        <f aca="false">0+B9</f>
        <v>0</v>
      </c>
      <c r="C10" s="32" t="n">
        <f aca="false">B10+C9</f>
        <v>1.5</v>
      </c>
      <c r="D10" s="32" t="n">
        <f aca="false">C10+D9</f>
        <v>3</v>
      </c>
      <c r="E10" s="32" t="n">
        <f aca="false">D10+E9</f>
        <v>4.5</v>
      </c>
      <c r="F10" s="32" t="n">
        <f aca="false">E10+F9</f>
        <v>6</v>
      </c>
      <c r="G10" s="32" t="n">
        <f aca="false">F10+G9</f>
        <v>7.5</v>
      </c>
      <c r="H10" s="32" t="n">
        <f aca="false">G10+H9</f>
        <v>9</v>
      </c>
      <c r="I10" s="32" t="n">
        <f aca="false">H10+I9</f>
        <v>10.5</v>
      </c>
      <c r="J10" s="32" t="n">
        <f aca="false">I10+J9</f>
        <v>12</v>
      </c>
      <c r="K10" s="32" t="n">
        <f aca="false">J10+K9</f>
        <v>13.5</v>
      </c>
      <c r="L10" s="32" t="n">
        <f aca="false">K10+L9</f>
        <v>15</v>
      </c>
      <c r="M10" s="32" t="n">
        <f aca="false">L10+M9</f>
        <v>16.5</v>
      </c>
      <c r="N10" s="32" t="n">
        <f aca="false">M10+N9</f>
        <v>18</v>
      </c>
      <c r="O10" s="32" t="n">
        <f aca="false">N10+O9</f>
        <v>20.5</v>
      </c>
      <c r="P10" s="32" t="n">
        <f aca="false">O10+P9</f>
        <v>23</v>
      </c>
      <c r="Q10" s="32" t="n">
        <f aca="false">P10+Q9</f>
        <v>25.5</v>
      </c>
      <c r="R10" s="32" t="n">
        <f aca="false">Q10+R9</f>
        <v>28</v>
      </c>
      <c r="S10" s="32" t="n">
        <f aca="false">R10+S9</f>
        <v>30.5</v>
      </c>
      <c r="T10" s="32" t="n">
        <f aca="false">S10+T9</f>
        <v>33</v>
      </c>
      <c r="U10" s="32" t="n">
        <f aca="false">T10+U9</f>
        <v>35.5</v>
      </c>
      <c r="V10" s="32" t="n">
        <f aca="false">U10+V9</f>
        <v>38</v>
      </c>
      <c r="W10" s="32" t="n">
        <f aca="false">V10+W9</f>
        <v>40.5</v>
      </c>
      <c r="X10" s="32" t="n">
        <f aca="false">W10+X9</f>
        <v>43</v>
      </c>
      <c r="Y10" s="32" t="n">
        <f aca="false">X10+Y9</f>
        <v>45.5</v>
      </c>
      <c r="Z10" s="32" t="n">
        <f aca="false">Y10+Z9</f>
        <v>48</v>
      </c>
      <c r="AA10" s="32" t="n">
        <f aca="false">Z10+AA9</f>
        <v>51.5</v>
      </c>
      <c r="AB10" s="32" t="n">
        <f aca="false">AA10+AB9</f>
        <v>55</v>
      </c>
      <c r="AC10" s="32" t="n">
        <f aca="false">AB10+AC9</f>
        <v>58.5</v>
      </c>
      <c r="AD10" s="32" t="n">
        <f aca="false">AC10+AD9</f>
        <v>62</v>
      </c>
      <c r="AE10" s="32" t="n">
        <f aca="false">AD10+AE9</f>
        <v>65.5</v>
      </c>
      <c r="AF10" s="32" t="n">
        <f aca="false">AE10+AF9</f>
        <v>69</v>
      </c>
      <c r="AG10" s="32" t="n">
        <f aca="false">AF10+AG9</f>
        <v>72.5</v>
      </c>
      <c r="AH10" s="32" t="n">
        <f aca="false">AG10+AH9</f>
        <v>76</v>
      </c>
      <c r="AI10" s="32" t="n">
        <f aca="false">AH10+AI9</f>
        <v>79.5</v>
      </c>
      <c r="AJ10" s="32" t="n">
        <f aca="false">AI10+AJ9</f>
        <v>83</v>
      </c>
      <c r="AK10" s="32" t="n">
        <f aca="false">AJ10+AK9</f>
        <v>86.5</v>
      </c>
    </row>
    <row r="11" customFormat="false" ht="15" hidden="false" customHeight="true" outlineLevel="0" collapsed="false">
      <c r="A11" s="25" t="s">
        <v>244</v>
      </c>
      <c r="B11" s="30" t="n">
        <f aca="false">INT(B10+0.00000001)-INT(0+0.00000001)</f>
        <v>0</v>
      </c>
      <c r="C11" s="30" t="n">
        <f aca="false">INT(C10+0.00000001)-INT(B10+0.00000001)</f>
        <v>1</v>
      </c>
      <c r="D11" s="30" t="n">
        <f aca="false">INT(D10+0.00000001)-INT(C10+0.00000001)</f>
        <v>2</v>
      </c>
      <c r="E11" s="30" t="n">
        <f aca="false">INT(E10+0.00000001)-INT(D10+0.00000001)</f>
        <v>1</v>
      </c>
      <c r="F11" s="30" t="n">
        <f aca="false">INT(F10+0.00000001)-INT(E10+0.00000001)</f>
        <v>2</v>
      </c>
      <c r="G11" s="30" t="n">
        <f aca="false">INT(G10+0.00000001)-INT(F10+0.00000001)</f>
        <v>1</v>
      </c>
      <c r="H11" s="30" t="n">
        <f aca="false">INT(H10+0.00000001)-INT(G10+0.00000001)</f>
        <v>2</v>
      </c>
      <c r="I11" s="30" t="n">
        <f aca="false">INT(I10+0.00000001)-INT(H10+0.00000001)</f>
        <v>1</v>
      </c>
      <c r="J11" s="30" t="n">
        <f aca="false">INT(J10+0.00000001)-INT(I10+0.00000001)</f>
        <v>2</v>
      </c>
      <c r="K11" s="30" t="n">
        <f aca="false">INT(K10+0.00000001)-INT(J10+0.00000001)</f>
        <v>1</v>
      </c>
      <c r="L11" s="30" t="n">
        <f aca="false">INT(L10+0.00000001)-INT(K10+0.00000001)</f>
        <v>2</v>
      </c>
      <c r="M11" s="30" t="n">
        <f aca="false">INT(M10+0.00000001)-INT(L10+0.00000001)</f>
        <v>1</v>
      </c>
      <c r="N11" s="30" t="n">
        <f aca="false">INT(N10+0.00000001)-INT(M10+0.00000001)</f>
        <v>2</v>
      </c>
      <c r="O11" s="30" t="n">
        <f aca="false">INT(O10+0.00000001)-INT(N10+0.00000001)</f>
        <v>2</v>
      </c>
      <c r="P11" s="30" t="n">
        <f aca="false">INT(P10+0.00000001)-INT(O10+0.00000001)</f>
        <v>3</v>
      </c>
      <c r="Q11" s="30" t="n">
        <f aca="false">INT(Q10+0.00000001)-INT(P10+0.00000001)</f>
        <v>2</v>
      </c>
      <c r="R11" s="30" t="n">
        <f aca="false">INT(R10+0.00000001)-INT(Q10+0.00000001)</f>
        <v>3</v>
      </c>
      <c r="S11" s="30" t="n">
        <f aca="false">INT(S10+0.00000001)-INT(R10+0.00000001)</f>
        <v>2</v>
      </c>
      <c r="T11" s="30" t="n">
        <f aca="false">INT(T10+0.00000001)-INT(S10+0.00000001)</f>
        <v>3</v>
      </c>
      <c r="U11" s="30" t="n">
        <f aca="false">INT(U10+0.00000001)-INT(T10+0.00000001)</f>
        <v>2</v>
      </c>
      <c r="V11" s="30" t="n">
        <f aca="false">INT(V10+0.00000001)-INT(U10+0.00000001)</f>
        <v>3</v>
      </c>
      <c r="W11" s="30" t="n">
        <f aca="false">INT(W10+0.00000001)-INT(V10+0.00000001)</f>
        <v>2</v>
      </c>
      <c r="X11" s="30" t="n">
        <f aca="false">INT(X10+0.00000001)-INT(W10+0.00000001)</f>
        <v>3</v>
      </c>
      <c r="Y11" s="30" t="n">
        <f aca="false">INT(Y10+0.00000001)-INT(X10+0.00000001)</f>
        <v>2</v>
      </c>
      <c r="Z11" s="30" t="n">
        <f aca="false">INT(Z10+0.00000001)-INT(Y10+0.00000001)</f>
        <v>3</v>
      </c>
      <c r="AA11" s="30" t="n">
        <f aca="false">INT(AA10+0.00000001)-INT(Z10+0.00000001)</f>
        <v>3</v>
      </c>
      <c r="AB11" s="30" t="n">
        <f aca="false">INT(AB10+0.00000001)-INT(AA10+0.00000001)</f>
        <v>4</v>
      </c>
      <c r="AC11" s="30" t="n">
        <f aca="false">INT(AC10+0.00000001)-INT(AB10+0.00000001)</f>
        <v>3</v>
      </c>
      <c r="AD11" s="30" t="n">
        <f aca="false">INT(AD10+0.00000001)-INT(AC10+0.00000001)</f>
        <v>4</v>
      </c>
      <c r="AE11" s="30" t="n">
        <f aca="false">INT(AE10+0.00000001)-INT(AD10+0.00000001)</f>
        <v>3</v>
      </c>
      <c r="AF11" s="30" t="n">
        <f aca="false">INT(AF10+0.00000001)-INT(AE10+0.00000001)</f>
        <v>4</v>
      </c>
      <c r="AG11" s="30" t="n">
        <f aca="false">INT(AG10+0.00000001)-INT(AF10+0.00000001)</f>
        <v>3</v>
      </c>
      <c r="AH11" s="30" t="n">
        <f aca="false">INT(AH10+0.00000001)-INT(AG10+0.00000001)</f>
        <v>4</v>
      </c>
      <c r="AI11" s="30" t="n">
        <f aca="false">INT(AI10+0.00000001)-INT(AH10+0.00000001)</f>
        <v>3</v>
      </c>
      <c r="AJ11" s="30" t="n">
        <f aca="false">INT(AJ10+0.00000001)-INT(AI10+0.00000001)</f>
        <v>4</v>
      </c>
      <c r="AK11" s="30" t="n">
        <f aca="false">INT(AK10+0.00000001)-INT(AJ10+0.00000001)</f>
        <v>3</v>
      </c>
    </row>
    <row r="12" customFormat="false" ht="15" hidden="false" customHeight="true" outlineLevel="0" collapsed="false">
      <c r="A12" s="25" t="s">
        <v>245</v>
      </c>
      <c r="B12" s="30" t="n">
        <f aca="false">0</f>
        <v>0</v>
      </c>
      <c r="C12" s="30" t="n">
        <f aca="false">B35</f>
        <v>0</v>
      </c>
      <c r="D12" s="30" t="n">
        <f aca="false">C35</f>
        <v>0</v>
      </c>
      <c r="E12" s="30" t="n">
        <f aca="false">D35</f>
        <v>0</v>
      </c>
      <c r="F12" s="30" t="n">
        <f aca="false">E35</f>
        <v>0</v>
      </c>
      <c r="G12" s="30" t="n">
        <f aca="false">F35</f>
        <v>0</v>
      </c>
      <c r="H12" s="30" t="n">
        <f aca="false">G35</f>
        <v>0</v>
      </c>
      <c r="I12" s="30" t="n">
        <f aca="false">H35</f>
        <v>0</v>
      </c>
      <c r="J12" s="30" t="n">
        <f aca="false">I35</f>
        <v>0</v>
      </c>
      <c r="K12" s="30" t="n">
        <f aca="false">J35</f>
        <v>0</v>
      </c>
      <c r="L12" s="30" t="n">
        <f aca="false">K35</f>
        <v>0</v>
      </c>
      <c r="M12" s="30" t="n">
        <f aca="false">L35</f>
        <v>0</v>
      </c>
      <c r="N12" s="30" t="n">
        <f aca="false">M35</f>
        <v>0</v>
      </c>
      <c r="O12" s="30" t="n">
        <f aca="false">N35</f>
        <v>0</v>
      </c>
      <c r="P12" s="30" t="n">
        <f aca="false">O35</f>
        <v>0</v>
      </c>
      <c r="Q12" s="30" t="n">
        <f aca="false">P35</f>
        <v>0</v>
      </c>
      <c r="R12" s="30" t="n">
        <f aca="false">Q35</f>
        <v>0</v>
      </c>
      <c r="S12" s="30" t="n">
        <f aca="false">R35</f>
        <v>0</v>
      </c>
      <c r="T12" s="30" t="n">
        <f aca="false">S35</f>
        <v>0</v>
      </c>
      <c r="U12" s="30" t="n">
        <f aca="false">T35</f>
        <v>0</v>
      </c>
      <c r="V12" s="30" t="n">
        <f aca="false">U35</f>
        <v>0</v>
      </c>
      <c r="W12" s="30" t="n">
        <f aca="false">V35</f>
        <v>0</v>
      </c>
      <c r="X12" s="30" t="n">
        <f aca="false">W35</f>
        <v>0</v>
      </c>
      <c r="Y12" s="30" t="n">
        <f aca="false">X35</f>
        <v>0</v>
      </c>
      <c r="Z12" s="30" t="n">
        <f aca="false">Y35</f>
        <v>0</v>
      </c>
      <c r="AA12" s="30" t="n">
        <f aca="false">Z35</f>
        <v>0</v>
      </c>
      <c r="AB12" s="30" t="n">
        <f aca="false">AA35</f>
        <v>0</v>
      </c>
      <c r="AC12" s="30" t="n">
        <f aca="false">AB35</f>
        <v>0</v>
      </c>
      <c r="AD12" s="30" t="n">
        <f aca="false">AC35</f>
        <v>0</v>
      </c>
      <c r="AE12" s="30" t="n">
        <f aca="false">AD35</f>
        <v>0</v>
      </c>
      <c r="AF12" s="30" t="n">
        <f aca="false">AE35</f>
        <v>0</v>
      </c>
      <c r="AG12" s="30" t="n">
        <f aca="false">AF35</f>
        <v>1</v>
      </c>
      <c r="AH12" s="30" t="n">
        <f aca="false">AG35</f>
        <v>1</v>
      </c>
      <c r="AI12" s="30" t="n">
        <f aca="false">AH35</f>
        <v>3</v>
      </c>
      <c r="AJ12" s="30" t="n">
        <f aca="false">AI35</f>
        <v>4</v>
      </c>
      <c r="AK12" s="30" t="n">
        <f aca="false">AJ35</f>
        <v>6</v>
      </c>
    </row>
    <row r="13" customFormat="false" ht="15" hidden="false" customHeight="true" outlineLevel="0" collapsed="false">
      <c r="A13" s="25" t="s">
        <v>246</v>
      </c>
      <c r="B13" s="32" t="n">
        <f aca="false">0</f>
        <v>0</v>
      </c>
      <c r="C13" s="32" t="n">
        <f aca="false">B17</f>
        <v>0</v>
      </c>
      <c r="D13" s="32" t="n">
        <f aca="false">C17</f>
        <v>0</v>
      </c>
      <c r="E13" s="32" t="n">
        <f aca="false">D17</f>
        <v>1</v>
      </c>
      <c r="F13" s="32" t="n">
        <f aca="false">E17</f>
        <v>2.99</v>
      </c>
      <c r="G13" s="32" t="n">
        <f aca="false">F17</f>
        <v>3.9601</v>
      </c>
      <c r="H13" s="32" t="n">
        <f aca="false">G17</f>
        <v>5.920499</v>
      </c>
      <c r="I13" s="32" t="n">
        <f aca="false">H17</f>
        <v>6.86129401</v>
      </c>
      <c r="J13" s="32" t="n">
        <f aca="false">I17</f>
        <v>8.7926810699</v>
      </c>
      <c r="K13" s="32" t="n">
        <f aca="false">J17</f>
        <v>9.704754259201</v>
      </c>
      <c r="L13" s="32" t="n">
        <f aca="false">K17</f>
        <v>11.607706716609</v>
      </c>
      <c r="M13" s="32" t="n">
        <f aca="false">L17</f>
        <v>12.4916296494429</v>
      </c>
      <c r="N13" s="32" t="n">
        <f aca="false">M17</f>
        <v>14.3667133529485</v>
      </c>
      <c r="O13" s="32" t="n">
        <f aca="false">N17</f>
        <v>15.223046219419</v>
      </c>
      <c r="P13" s="32" t="n">
        <f aca="false">O17</f>
        <v>17.0708157572248</v>
      </c>
      <c r="Q13" s="32" t="n">
        <f aca="false">P17</f>
        <v>18.9001075996525</v>
      </c>
      <c r="R13" s="32" t="n">
        <f aca="false">Q17</f>
        <v>21.711106523656</v>
      </c>
      <c r="S13" s="32" t="n">
        <f aca="false">R17</f>
        <v>23.4939954584195</v>
      </c>
      <c r="T13" s="32" t="n">
        <f aca="false">S17</f>
        <v>26.2590555038353</v>
      </c>
      <c r="U13" s="32" t="n">
        <f aca="false">T17</f>
        <v>27.9964649487969</v>
      </c>
      <c r="V13" s="32" t="n">
        <f aca="false">U17</f>
        <v>30.7165002993089</v>
      </c>
      <c r="W13" s="32" t="n">
        <f aca="false">V17</f>
        <v>32.4093352963159</v>
      </c>
      <c r="X13" s="32" t="n">
        <f aca="false">W17</f>
        <v>35.0852419433527</v>
      </c>
      <c r="Y13" s="32" t="n">
        <f aca="false">X17</f>
        <v>36.7343895239192</v>
      </c>
      <c r="Z13" s="32" t="n">
        <f aca="false">Y17</f>
        <v>39.36704562868</v>
      </c>
      <c r="AA13" s="32" t="n">
        <f aca="false">Z17</f>
        <v>40.9733751723932</v>
      </c>
      <c r="AB13" s="32" t="n">
        <f aca="false">AA17</f>
        <v>43.5636414206692</v>
      </c>
      <c r="AC13" s="32" t="n">
        <f aca="false">AB17</f>
        <v>46.1280050064626</v>
      </c>
      <c r="AD13" s="32" t="n">
        <f aca="false">AC17</f>
        <v>49.6667249563979</v>
      </c>
      <c r="AE13" s="32" t="n">
        <f aca="false">AD17</f>
        <v>52.170057706834</v>
      </c>
      <c r="AF13" s="32" t="n">
        <f aca="false">AE17</f>
        <v>55.6483571297656</v>
      </c>
      <c r="AG13" s="32" t="n">
        <f aca="false">AF17</f>
        <v>58.091873558468</v>
      </c>
      <c r="AH13" s="32" t="n">
        <f aca="false">AG17</f>
        <v>60.5109548228833</v>
      </c>
      <c r="AI13" s="32" t="n">
        <f aca="false">AH17</f>
        <v>62.9058452746544</v>
      </c>
      <c r="AJ13" s="32" t="n">
        <f aca="false">AI17</f>
        <v>64.2767868219079</v>
      </c>
      <c r="AK13" s="32" t="n">
        <f aca="false">AJ17</f>
        <v>65.6340189536888</v>
      </c>
    </row>
    <row r="14" customFormat="false" ht="15" hidden="false" customHeight="true" outlineLevel="0" collapsed="false">
      <c r="A14" s="25" t="s">
        <v>247</v>
      </c>
      <c r="B14" s="32" t="n">
        <f aca="false">B13*Cases!$H$15+IF(B5=Cases!$H$32,B13*(1-Cases!$H$15)*Cases!$H$33,0)</f>
        <v>0</v>
      </c>
      <c r="C14" s="32" t="n">
        <f aca="false">C13*Cases!$H$15+IF(C5=Cases!$H$32,C13*(1-Cases!$H$15)*Cases!$H$33,0)</f>
        <v>0</v>
      </c>
      <c r="D14" s="32" t="n">
        <f aca="false">D13*Cases!$H$15+IF(D5=Cases!$H$32,D13*(1-Cases!$H$15)*Cases!$H$33,0)</f>
        <v>0</v>
      </c>
      <c r="E14" s="32" t="n">
        <f aca="false">E13*Cases!$H$15+IF(E5=Cases!$H$32,E13*(1-Cases!$H$15)*Cases!$H$33,0)</f>
        <v>0.01</v>
      </c>
      <c r="F14" s="32" t="n">
        <f aca="false">F13*Cases!$H$15+IF(F5=Cases!$H$32,F13*(1-Cases!$H$15)*Cases!$H$33,0)</f>
        <v>0.0299</v>
      </c>
      <c r="G14" s="32" t="n">
        <f aca="false">G13*Cases!$H$15+IF(G5=Cases!$H$32,G13*(1-Cases!$H$15)*Cases!$H$33,0)</f>
        <v>0.039601</v>
      </c>
      <c r="H14" s="32" t="n">
        <f aca="false">H13*Cases!$H$15+IF(H5=Cases!$H$32,H13*(1-Cases!$H$15)*Cases!$H$33,0)</f>
        <v>0.05920499</v>
      </c>
      <c r="I14" s="32" t="n">
        <f aca="false">I13*Cases!$H$15+IF(I5=Cases!$H$32,I13*(1-Cases!$H$15)*Cases!$H$33,0)</f>
        <v>0.0686129401</v>
      </c>
      <c r="J14" s="32" t="n">
        <f aca="false">J13*Cases!$H$15+IF(J5=Cases!$H$32,J13*(1-Cases!$H$15)*Cases!$H$33,0)</f>
        <v>0.087926810699</v>
      </c>
      <c r="K14" s="32" t="n">
        <f aca="false">K13*Cases!$H$15+IF(K5=Cases!$H$32,K13*(1-Cases!$H$15)*Cases!$H$33,0)</f>
        <v>0.09704754259201</v>
      </c>
      <c r="L14" s="32" t="n">
        <f aca="false">L13*Cases!$H$15+IF(L5=Cases!$H$32,L13*(1-Cases!$H$15)*Cases!$H$33,0)</f>
        <v>0.11607706716609</v>
      </c>
      <c r="M14" s="32" t="n">
        <f aca="false">M13*Cases!$H$15+IF(M5=Cases!$H$32,M13*(1-Cases!$H$15)*Cases!$H$33,0)</f>
        <v>0.124916296494429</v>
      </c>
      <c r="N14" s="32" t="n">
        <f aca="false">N13*Cases!$H$15+IF(N5=Cases!$H$32,N13*(1-Cases!$H$15)*Cases!$H$33,0)</f>
        <v>0.143667133529485</v>
      </c>
      <c r="O14" s="32" t="n">
        <f aca="false">O13*Cases!$H$15+IF(O5=Cases!$H$32,O13*(1-Cases!$H$15)*Cases!$H$33,0)</f>
        <v>0.15223046219419</v>
      </c>
      <c r="P14" s="32" t="n">
        <f aca="false">P13*Cases!$H$15+IF(P5=Cases!$H$32,P13*(1-Cases!$H$15)*Cases!$H$33,0)</f>
        <v>0.170708157572248</v>
      </c>
      <c r="Q14" s="32" t="n">
        <f aca="false">Q13*Cases!$H$15+IF(Q5=Cases!$H$32,Q13*(1-Cases!$H$15)*Cases!$H$33,0)</f>
        <v>0.189001075996525</v>
      </c>
      <c r="R14" s="32" t="n">
        <f aca="false">R13*Cases!$H$15+IF(R5=Cases!$H$32,R13*(1-Cases!$H$15)*Cases!$H$33,0)</f>
        <v>0.21711106523656</v>
      </c>
      <c r="S14" s="32" t="n">
        <f aca="false">S13*Cases!$H$15+IF(S5=Cases!$H$32,S13*(1-Cases!$H$15)*Cases!$H$33,0)</f>
        <v>0.234939954584195</v>
      </c>
      <c r="T14" s="32" t="n">
        <f aca="false">T13*Cases!$H$15+IF(T5=Cases!$H$32,T13*(1-Cases!$H$15)*Cases!$H$33,0)</f>
        <v>0.262590555038353</v>
      </c>
      <c r="U14" s="32" t="n">
        <f aca="false">U13*Cases!$H$15+IF(U5=Cases!$H$32,U13*(1-Cases!$H$15)*Cases!$H$33,0)</f>
        <v>0.279964649487969</v>
      </c>
      <c r="V14" s="32" t="n">
        <f aca="false">V13*Cases!$H$15+IF(V5=Cases!$H$32,V13*(1-Cases!$H$15)*Cases!$H$33,0)</f>
        <v>0.307165002993089</v>
      </c>
      <c r="W14" s="32" t="n">
        <f aca="false">W13*Cases!$H$15+IF(W5=Cases!$H$32,W13*(1-Cases!$H$15)*Cases!$H$33,0)</f>
        <v>0.324093352963159</v>
      </c>
      <c r="X14" s="32" t="n">
        <f aca="false">X13*Cases!$H$15+IF(X5=Cases!$H$32,X13*(1-Cases!$H$15)*Cases!$H$33,0)</f>
        <v>0.350852419433527</v>
      </c>
      <c r="Y14" s="32" t="n">
        <f aca="false">Y13*Cases!$H$15+IF(Y5=Cases!$H$32,Y13*(1-Cases!$H$15)*Cases!$H$33,0)</f>
        <v>0.367343895239192</v>
      </c>
      <c r="Z14" s="32" t="n">
        <f aca="false">Z13*Cases!$H$15+IF(Z5=Cases!$H$32,Z13*(1-Cases!$H$15)*Cases!$H$33,0)</f>
        <v>0.3936704562868</v>
      </c>
      <c r="AA14" s="32" t="n">
        <f aca="false">AA13*Cases!$H$15+IF(AA5=Cases!$H$32,AA13*(1-Cases!$H$15)*Cases!$H$33,0)</f>
        <v>0.409733751723932</v>
      </c>
      <c r="AB14" s="32" t="n">
        <f aca="false">AB13*Cases!$H$15+IF(AB5=Cases!$H$32,AB13*(1-Cases!$H$15)*Cases!$H$33,0)</f>
        <v>0.435636414206692</v>
      </c>
      <c r="AC14" s="32" t="n">
        <f aca="false">AC13*Cases!$H$15+IF(AC5=Cases!$H$32,AC13*(1-Cases!$H$15)*Cases!$H$33,0)</f>
        <v>0.461280050064626</v>
      </c>
      <c r="AD14" s="32" t="n">
        <f aca="false">AD13*Cases!$H$15+IF(AD5=Cases!$H$32,AD13*(1-Cases!$H$15)*Cases!$H$33,0)</f>
        <v>0.496667249563979</v>
      </c>
      <c r="AE14" s="32" t="n">
        <f aca="false">AE13*Cases!$H$15+IF(AE5=Cases!$H$32,AE13*(1-Cases!$H$15)*Cases!$H$33,0)</f>
        <v>0.52170057706834</v>
      </c>
      <c r="AF14" s="32" t="n">
        <f aca="false">AF13*Cases!$H$15+IF(AF5=Cases!$H$32,AF13*(1-Cases!$H$15)*Cases!$H$33,0)</f>
        <v>0.556483571297656</v>
      </c>
      <c r="AG14" s="32" t="n">
        <f aca="false">AG13*Cases!$H$15+IF(AG5=Cases!$H$32,AG13*(1-Cases!$H$15)*Cases!$H$33,0)</f>
        <v>0.58091873558468</v>
      </c>
      <c r="AH14" s="32" t="n">
        <f aca="false">AH13*Cases!$H$15+IF(AH5=Cases!$H$32,AH13*(1-Cases!$H$15)*Cases!$H$33,0)</f>
        <v>0.605109548228833</v>
      </c>
      <c r="AI14" s="32" t="n">
        <f aca="false">AI13*Cases!$H$15+IF(AI5=Cases!$H$32,AI13*(1-Cases!$H$15)*Cases!$H$33,0)</f>
        <v>0.629058452746545</v>
      </c>
      <c r="AJ14" s="32" t="n">
        <f aca="false">AJ13*Cases!$H$15+IF(AJ5=Cases!$H$32,AJ13*(1-Cases!$H$15)*Cases!$H$33,0)</f>
        <v>0.642767868219079</v>
      </c>
      <c r="AK14" s="32" t="n">
        <f aca="false">AK13*Cases!$H$15+IF(AK5=Cases!$H$32,AK13*(1-Cases!$H$15)*Cases!$H$33,0)</f>
        <v>0.656340189536888</v>
      </c>
    </row>
    <row r="15" customFormat="false" ht="15" hidden="false" customHeight="true" outlineLevel="0" collapsed="false">
      <c r="A15" s="25" t="s">
        <v>248</v>
      </c>
      <c r="B15" s="30" t="n">
        <f aca="false">IF(B5&gt;Cases!$H$14,INDEX($B30:$AK30,1,MAX(1,B5-Cases!$H$14)),0)</f>
        <v>0</v>
      </c>
      <c r="C15" s="30" t="n">
        <f aca="false">IF(C5&gt;Cases!$H$14,INDEX($B30:$AK30,1,MAX(1,C5-Cases!$H$14)),0)</f>
        <v>0</v>
      </c>
      <c r="D15" s="30" t="n">
        <f aca="false">IF(D5&gt;Cases!$H$14,INDEX($B30:$AK30,1,MAX(1,D5-Cases!$H$14)),0)</f>
        <v>1</v>
      </c>
      <c r="E15" s="30" t="n">
        <f aca="false">IF(E5&gt;Cases!$H$14,INDEX($B30:$AK30,1,MAX(1,E5-Cases!$H$14)),0)</f>
        <v>2</v>
      </c>
      <c r="F15" s="30" t="n">
        <f aca="false">IF(F5&gt;Cases!$H$14,INDEX($B30:$AK30,1,MAX(1,F5-Cases!$H$14)),0)</f>
        <v>1</v>
      </c>
      <c r="G15" s="30" t="n">
        <f aca="false">IF(G5&gt;Cases!$H$14,INDEX($B30:$AK30,1,MAX(1,G5-Cases!$H$14)),0)</f>
        <v>2</v>
      </c>
      <c r="H15" s="30" t="n">
        <f aca="false">IF(H5&gt;Cases!$H$14,INDEX($B30:$AK30,1,MAX(1,H5-Cases!$H$14)),0)</f>
        <v>1</v>
      </c>
      <c r="I15" s="30" t="n">
        <f aca="false">IF(I5&gt;Cases!$H$14,INDEX($B30:$AK30,1,MAX(1,I5-Cases!$H$14)),0)</f>
        <v>2</v>
      </c>
      <c r="J15" s="30" t="n">
        <f aca="false">IF(J5&gt;Cases!$H$14,INDEX($B30:$AK30,1,MAX(1,J5-Cases!$H$14)),0)</f>
        <v>1</v>
      </c>
      <c r="K15" s="30" t="n">
        <f aca="false">IF(K5&gt;Cases!$H$14,INDEX($B30:$AK30,1,MAX(1,K5-Cases!$H$14)),0)</f>
        <v>2</v>
      </c>
      <c r="L15" s="30" t="n">
        <f aca="false">IF(L5&gt;Cases!$H$14,INDEX($B30:$AK30,1,MAX(1,L5-Cases!$H$14)),0)</f>
        <v>1</v>
      </c>
      <c r="M15" s="30" t="n">
        <f aca="false">IF(M5&gt;Cases!$H$14,INDEX($B30:$AK30,1,MAX(1,M5-Cases!$H$14)),0)</f>
        <v>2</v>
      </c>
      <c r="N15" s="30" t="n">
        <f aca="false">IF(N5&gt;Cases!$H$14,INDEX($B30:$AK30,1,MAX(1,N5-Cases!$H$14)),0)</f>
        <v>1</v>
      </c>
      <c r="O15" s="30" t="n">
        <f aca="false">IF(O5&gt;Cases!$H$14,INDEX($B30:$AK30,1,MAX(1,O5-Cases!$H$14)),0)</f>
        <v>2</v>
      </c>
      <c r="P15" s="30" t="n">
        <f aca="false">IF(P5&gt;Cases!$H$14,INDEX($B30:$AK30,1,MAX(1,P5-Cases!$H$14)),0)</f>
        <v>2</v>
      </c>
      <c r="Q15" s="30" t="n">
        <f aca="false">IF(Q5&gt;Cases!$H$14,INDEX($B30:$AK30,1,MAX(1,Q5-Cases!$H$14)),0)</f>
        <v>3</v>
      </c>
      <c r="R15" s="30" t="n">
        <f aca="false">IF(R5&gt;Cases!$H$14,INDEX($B30:$AK30,1,MAX(1,R5-Cases!$H$14)),0)</f>
        <v>2</v>
      </c>
      <c r="S15" s="30" t="n">
        <f aca="false">IF(S5&gt;Cases!$H$14,INDEX($B30:$AK30,1,MAX(1,S5-Cases!$H$14)),0)</f>
        <v>3</v>
      </c>
      <c r="T15" s="30" t="n">
        <f aca="false">IF(T5&gt;Cases!$H$14,INDEX($B30:$AK30,1,MAX(1,T5-Cases!$H$14)),0)</f>
        <v>2</v>
      </c>
      <c r="U15" s="30" t="n">
        <f aca="false">IF(U5&gt;Cases!$H$14,INDEX($B30:$AK30,1,MAX(1,U5-Cases!$H$14)),0)</f>
        <v>3</v>
      </c>
      <c r="V15" s="30" t="n">
        <f aca="false">IF(V5&gt;Cases!$H$14,INDEX($B30:$AK30,1,MAX(1,V5-Cases!$H$14)),0)</f>
        <v>2</v>
      </c>
      <c r="W15" s="30" t="n">
        <f aca="false">IF(W5&gt;Cases!$H$14,INDEX($B30:$AK30,1,MAX(1,W5-Cases!$H$14)),0)</f>
        <v>3</v>
      </c>
      <c r="X15" s="30" t="n">
        <f aca="false">IF(X5&gt;Cases!$H$14,INDEX($B30:$AK30,1,MAX(1,X5-Cases!$H$14)),0)</f>
        <v>2</v>
      </c>
      <c r="Y15" s="30" t="n">
        <f aca="false">IF(Y5&gt;Cases!$H$14,INDEX($B30:$AK30,1,MAX(1,Y5-Cases!$H$14)),0)</f>
        <v>3</v>
      </c>
      <c r="Z15" s="30" t="n">
        <f aca="false">IF(Z5&gt;Cases!$H$14,INDEX($B30:$AK30,1,MAX(1,Z5-Cases!$H$14)),0)</f>
        <v>2</v>
      </c>
      <c r="AA15" s="30" t="n">
        <f aca="false">IF(AA5&gt;Cases!$H$14,INDEX($B30:$AK30,1,MAX(1,AA5-Cases!$H$14)),0)</f>
        <v>3</v>
      </c>
      <c r="AB15" s="30" t="n">
        <f aca="false">IF(AB5&gt;Cases!$H$14,INDEX($B30:$AK30,1,MAX(1,AB5-Cases!$H$14)),0)</f>
        <v>3</v>
      </c>
      <c r="AC15" s="30" t="n">
        <f aca="false">IF(AC5&gt;Cases!$H$14,INDEX($B30:$AK30,1,MAX(1,AC5-Cases!$H$14)),0)</f>
        <v>4</v>
      </c>
      <c r="AD15" s="30" t="n">
        <f aca="false">IF(AD5&gt;Cases!$H$14,INDEX($B30:$AK30,1,MAX(1,AD5-Cases!$H$14)),0)</f>
        <v>3</v>
      </c>
      <c r="AE15" s="30" t="n">
        <f aca="false">IF(AE5&gt;Cases!$H$14,INDEX($B30:$AK30,1,MAX(1,AE5-Cases!$H$14)),0)</f>
        <v>4</v>
      </c>
      <c r="AF15" s="30" t="n">
        <f aca="false">IF(AF5&gt;Cases!$H$14,INDEX($B30:$AK30,1,MAX(1,AF5-Cases!$H$14)),0)</f>
        <v>3</v>
      </c>
      <c r="AG15" s="30" t="n">
        <f aca="false">IF(AG5&gt;Cases!$H$14,INDEX($B30:$AK30,1,MAX(1,AG5-Cases!$H$14)),0)</f>
        <v>3</v>
      </c>
      <c r="AH15" s="30" t="n">
        <f aca="false">IF(AH5&gt;Cases!$H$14,INDEX($B30:$AK30,1,MAX(1,AH5-Cases!$H$14)),0)</f>
        <v>3</v>
      </c>
      <c r="AI15" s="30" t="n">
        <f aca="false">IF(AI5&gt;Cases!$H$14,INDEX($B30:$AK30,1,MAX(1,AI5-Cases!$H$14)),0)</f>
        <v>2</v>
      </c>
      <c r="AJ15" s="30" t="n">
        <f aca="false">IF(AJ5&gt;Cases!$H$14,INDEX($B30:$AK30,1,MAX(1,AJ5-Cases!$H$14)),0)</f>
        <v>2</v>
      </c>
      <c r="AK15" s="30" t="n">
        <f aca="false">IF(AK5&gt;Cases!$H$14,INDEX($B30:$AK30,1,MAX(1,AK5-Cases!$H$14)),0)</f>
        <v>2</v>
      </c>
    </row>
    <row r="16" customFormat="false" ht="15" hidden="false" customHeight="true" outlineLevel="0" collapsed="false">
      <c r="A16" s="25" t="s">
        <v>249</v>
      </c>
      <c r="B16" s="32" t="n">
        <f aca="false">B13-B14</f>
        <v>0</v>
      </c>
      <c r="C16" s="32" t="n">
        <f aca="false">C13-C14</f>
        <v>0</v>
      </c>
      <c r="D16" s="32" t="n">
        <f aca="false">D13-D14</f>
        <v>0</v>
      </c>
      <c r="E16" s="32" t="n">
        <f aca="false">E13-E14</f>
        <v>0.99</v>
      </c>
      <c r="F16" s="32" t="n">
        <f aca="false">F13-F14</f>
        <v>2.9601</v>
      </c>
      <c r="G16" s="32" t="n">
        <f aca="false">G13-G14</f>
        <v>3.920499</v>
      </c>
      <c r="H16" s="32" t="n">
        <f aca="false">H13-H14</f>
        <v>5.86129401</v>
      </c>
      <c r="I16" s="32" t="n">
        <f aca="false">I13-I14</f>
        <v>6.7926810699</v>
      </c>
      <c r="J16" s="32" t="n">
        <f aca="false">J13-J14</f>
        <v>8.704754259201</v>
      </c>
      <c r="K16" s="32" t="n">
        <f aca="false">K13-K14</f>
        <v>9.60770671660899</v>
      </c>
      <c r="L16" s="32" t="n">
        <f aca="false">L13-L14</f>
        <v>11.4916296494429</v>
      </c>
      <c r="M16" s="32" t="n">
        <f aca="false">M13-M14</f>
        <v>12.3667133529485</v>
      </c>
      <c r="N16" s="32" t="n">
        <f aca="false">N13-N14</f>
        <v>14.223046219419</v>
      </c>
      <c r="O16" s="32" t="n">
        <f aca="false">O13-O14</f>
        <v>15.0708157572248</v>
      </c>
      <c r="P16" s="32" t="n">
        <f aca="false">P13-P14</f>
        <v>16.9001075996525</v>
      </c>
      <c r="Q16" s="32" t="n">
        <f aca="false">Q13-Q14</f>
        <v>18.711106523656</v>
      </c>
      <c r="R16" s="32" t="n">
        <f aca="false">R13-R14</f>
        <v>21.4939954584195</v>
      </c>
      <c r="S16" s="32" t="n">
        <f aca="false">S13-S14</f>
        <v>23.2590555038353</v>
      </c>
      <c r="T16" s="32" t="n">
        <f aca="false">T13-T14</f>
        <v>25.9964649487969</v>
      </c>
      <c r="U16" s="32" t="n">
        <f aca="false">U13-U14</f>
        <v>27.7165002993089</v>
      </c>
      <c r="V16" s="32" t="n">
        <f aca="false">V13-V14</f>
        <v>30.4093352963159</v>
      </c>
      <c r="W16" s="32" t="n">
        <f aca="false">W13-W14</f>
        <v>32.0852419433527</v>
      </c>
      <c r="X16" s="32" t="n">
        <f aca="false">X13-X14</f>
        <v>34.7343895239192</v>
      </c>
      <c r="Y16" s="32" t="n">
        <f aca="false">Y13-Y14</f>
        <v>36.36704562868</v>
      </c>
      <c r="Z16" s="32" t="n">
        <f aca="false">Z13-Z14</f>
        <v>38.9733751723932</v>
      </c>
      <c r="AA16" s="32" t="n">
        <f aca="false">AA13-AA14</f>
        <v>40.5636414206692</v>
      </c>
      <c r="AB16" s="32" t="n">
        <f aca="false">AB13-AB14</f>
        <v>43.1280050064626</v>
      </c>
      <c r="AC16" s="32" t="n">
        <f aca="false">AC13-AC14</f>
        <v>45.6667249563979</v>
      </c>
      <c r="AD16" s="32" t="n">
        <f aca="false">AD13-AD14</f>
        <v>49.170057706834</v>
      </c>
      <c r="AE16" s="32" t="n">
        <f aca="false">AE13-AE14</f>
        <v>51.6483571297656</v>
      </c>
      <c r="AF16" s="32" t="n">
        <f aca="false">AF13-AF14</f>
        <v>55.091873558468</v>
      </c>
      <c r="AG16" s="32" t="n">
        <f aca="false">AG13-AG14</f>
        <v>57.5109548228833</v>
      </c>
      <c r="AH16" s="32" t="n">
        <f aca="false">AH13-AH14</f>
        <v>59.9058452746544</v>
      </c>
      <c r="AI16" s="32" t="n">
        <f aca="false">AI13-AI14</f>
        <v>62.2767868219079</v>
      </c>
      <c r="AJ16" s="32" t="n">
        <f aca="false">AJ13-AJ14</f>
        <v>63.6340189536888</v>
      </c>
      <c r="AK16" s="32" t="n">
        <f aca="false">AK13-AK14</f>
        <v>64.9776787641519</v>
      </c>
    </row>
    <row r="17" customFormat="false" ht="15" hidden="false" customHeight="true" outlineLevel="0" collapsed="false">
      <c r="A17" s="25" t="s">
        <v>250</v>
      </c>
      <c r="B17" s="32" t="n">
        <f aca="false">B16+B15</f>
        <v>0</v>
      </c>
      <c r="C17" s="32" t="n">
        <f aca="false">C16+C15</f>
        <v>0</v>
      </c>
      <c r="D17" s="32" t="n">
        <f aca="false">D16+D15</f>
        <v>1</v>
      </c>
      <c r="E17" s="32" t="n">
        <f aca="false">E16+E15</f>
        <v>2.99</v>
      </c>
      <c r="F17" s="32" t="n">
        <f aca="false">F16+F15</f>
        <v>3.9601</v>
      </c>
      <c r="G17" s="32" t="n">
        <f aca="false">G16+G15</f>
        <v>5.920499</v>
      </c>
      <c r="H17" s="32" t="n">
        <f aca="false">H16+H15</f>
        <v>6.86129401</v>
      </c>
      <c r="I17" s="32" t="n">
        <f aca="false">I16+I15</f>
        <v>8.7926810699</v>
      </c>
      <c r="J17" s="32" t="n">
        <f aca="false">J16+J15</f>
        <v>9.704754259201</v>
      </c>
      <c r="K17" s="32" t="n">
        <f aca="false">K16+K15</f>
        <v>11.607706716609</v>
      </c>
      <c r="L17" s="32" t="n">
        <f aca="false">L16+L15</f>
        <v>12.4916296494429</v>
      </c>
      <c r="M17" s="32" t="n">
        <f aca="false">M16+M15</f>
        <v>14.3667133529485</v>
      </c>
      <c r="N17" s="32" t="n">
        <f aca="false">N16+N15</f>
        <v>15.223046219419</v>
      </c>
      <c r="O17" s="32" t="n">
        <f aca="false">O16+O15</f>
        <v>17.0708157572248</v>
      </c>
      <c r="P17" s="32" t="n">
        <f aca="false">P16+P15</f>
        <v>18.9001075996525</v>
      </c>
      <c r="Q17" s="32" t="n">
        <f aca="false">Q16+Q15</f>
        <v>21.711106523656</v>
      </c>
      <c r="R17" s="32" t="n">
        <f aca="false">R16+R15</f>
        <v>23.4939954584195</v>
      </c>
      <c r="S17" s="32" t="n">
        <f aca="false">S16+S15</f>
        <v>26.2590555038353</v>
      </c>
      <c r="T17" s="32" t="n">
        <f aca="false">T16+T15</f>
        <v>27.9964649487969</v>
      </c>
      <c r="U17" s="32" t="n">
        <f aca="false">U16+U15</f>
        <v>30.7165002993089</v>
      </c>
      <c r="V17" s="32" t="n">
        <f aca="false">V16+V15</f>
        <v>32.4093352963159</v>
      </c>
      <c r="W17" s="32" t="n">
        <f aca="false">W16+W15</f>
        <v>35.0852419433527</v>
      </c>
      <c r="X17" s="32" t="n">
        <f aca="false">X16+X15</f>
        <v>36.7343895239192</v>
      </c>
      <c r="Y17" s="32" t="n">
        <f aca="false">Y16+Y15</f>
        <v>39.36704562868</v>
      </c>
      <c r="Z17" s="32" t="n">
        <f aca="false">Z16+Z15</f>
        <v>40.9733751723932</v>
      </c>
      <c r="AA17" s="32" t="n">
        <f aca="false">AA16+AA15</f>
        <v>43.5636414206692</v>
      </c>
      <c r="AB17" s="32" t="n">
        <f aca="false">AB16+AB15</f>
        <v>46.1280050064626</v>
      </c>
      <c r="AC17" s="32" t="n">
        <f aca="false">AC16+AC15</f>
        <v>49.6667249563979</v>
      </c>
      <c r="AD17" s="32" t="n">
        <f aca="false">AD16+AD15</f>
        <v>52.170057706834</v>
      </c>
      <c r="AE17" s="32" t="n">
        <f aca="false">AE16+AE15</f>
        <v>55.6483571297656</v>
      </c>
      <c r="AF17" s="32" t="n">
        <f aca="false">AF16+AF15</f>
        <v>58.091873558468</v>
      </c>
      <c r="AG17" s="32" t="n">
        <f aca="false">AG16+AG15</f>
        <v>60.5109548228833</v>
      </c>
      <c r="AH17" s="32" t="n">
        <f aca="false">AH16+AH15</f>
        <v>62.9058452746544</v>
      </c>
      <c r="AI17" s="32" t="n">
        <f aca="false">AI16+AI15</f>
        <v>64.2767868219079</v>
      </c>
      <c r="AJ17" s="32" t="n">
        <f aca="false">AJ16+AJ15</f>
        <v>65.6340189536888</v>
      </c>
      <c r="AK17" s="32" t="n">
        <f aca="false">AK16+AK15</f>
        <v>66.9776787641519</v>
      </c>
    </row>
    <row r="18" customFormat="false" ht="15" hidden="false" customHeight="true" outlineLevel="0" collapsed="false">
      <c r="A18" s="25" t="s">
        <v>251</v>
      </c>
      <c r="B18" s="32" t="n">
        <f aca="false">B16+B15*Inputs!$B$26</f>
        <v>0</v>
      </c>
      <c r="C18" s="32" t="n">
        <f aca="false">C16+C15*Inputs!$B$26</f>
        <v>0</v>
      </c>
      <c r="D18" s="32" t="n">
        <f aca="false">D16+D15*Inputs!$B$26</f>
        <v>0.5</v>
      </c>
      <c r="E18" s="32" t="n">
        <f aca="false">E16+E15*Inputs!$B$26</f>
        <v>1.99</v>
      </c>
      <c r="F18" s="32" t="n">
        <f aca="false">F16+F15*Inputs!$B$26</f>
        <v>3.4601</v>
      </c>
      <c r="G18" s="32" t="n">
        <f aca="false">G16+G15*Inputs!$B$26</f>
        <v>4.920499</v>
      </c>
      <c r="H18" s="32" t="n">
        <f aca="false">H16+H15*Inputs!$B$26</f>
        <v>6.36129401</v>
      </c>
      <c r="I18" s="32" t="n">
        <f aca="false">I16+I15*Inputs!$B$26</f>
        <v>7.7926810699</v>
      </c>
      <c r="J18" s="32" t="n">
        <f aca="false">J16+J15*Inputs!$B$26</f>
        <v>9.204754259201</v>
      </c>
      <c r="K18" s="32" t="n">
        <f aca="false">K16+K15*Inputs!$B$26</f>
        <v>10.607706716609</v>
      </c>
      <c r="L18" s="32" t="n">
        <f aca="false">L16+L15*Inputs!$B$26</f>
        <v>11.9916296494429</v>
      </c>
      <c r="M18" s="32" t="n">
        <f aca="false">M16+M15*Inputs!$B$26</f>
        <v>13.3667133529485</v>
      </c>
      <c r="N18" s="32" t="n">
        <f aca="false">N16+N15*Inputs!$B$26</f>
        <v>14.723046219419</v>
      </c>
      <c r="O18" s="32" t="n">
        <f aca="false">O16+O15*Inputs!$B$26</f>
        <v>16.0708157572248</v>
      </c>
      <c r="P18" s="32" t="n">
        <f aca="false">P16+P15*Inputs!$B$26</f>
        <v>17.9001075996525</v>
      </c>
      <c r="Q18" s="32" t="n">
        <f aca="false">Q16+Q15*Inputs!$B$26</f>
        <v>20.211106523656</v>
      </c>
      <c r="R18" s="32" t="n">
        <f aca="false">R16+R15*Inputs!$B$26</f>
        <v>22.4939954584195</v>
      </c>
      <c r="S18" s="32" t="n">
        <f aca="false">S16+S15*Inputs!$B$26</f>
        <v>24.7590555038353</v>
      </c>
      <c r="T18" s="32" t="n">
        <f aca="false">T16+T15*Inputs!$B$26</f>
        <v>26.9964649487969</v>
      </c>
      <c r="U18" s="32" t="n">
        <f aca="false">U16+U15*Inputs!$B$26</f>
        <v>29.2165002993089</v>
      </c>
      <c r="V18" s="32" t="n">
        <f aca="false">V16+V15*Inputs!$B$26</f>
        <v>31.4093352963159</v>
      </c>
      <c r="W18" s="32" t="n">
        <f aca="false">W16+W15*Inputs!$B$26</f>
        <v>33.5852419433527</v>
      </c>
      <c r="X18" s="32" t="n">
        <f aca="false">X16+X15*Inputs!$B$26</f>
        <v>35.7343895239192</v>
      </c>
      <c r="Y18" s="32" t="n">
        <f aca="false">Y16+Y15*Inputs!$B$26</f>
        <v>37.86704562868</v>
      </c>
      <c r="Z18" s="32" t="n">
        <f aca="false">Z16+Z15*Inputs!$B$26</f>
        <v>39.9733751723932</v>
      </c>
      <c r="AA18" s="32" t="n">
        <f aca="false">AA16+AA15*Inputs!$B$26</f>
        <v>42.0636414206692</v>
      </c>
      <c r="AB18" s="32" t="n">
        <f aca="false">AB16+AB15*Inputs!$B$26</f>
        <v>44.6280050064626</v>
      </c>
      <c r="AC18" s="32" t="n">
        <f aca="false">AC16+AC15*Inputs!$B$26</f>
        <v>47.6667249563979</v>
      </c>
      <c r="AD18" s="32" t="n">
        <f aca="false">AD16+AD15*Inputs!$B$26</f>
        <v>50.670057706834</v>
      </c>
      <c r="AE18" s="32" t="n">
        <f aca="false">AE16+AE15*Inputs!$B$26</f>
        <v>53.6483571297656</v>
      </c>
      <c r="AF18" s="32" t="n">
        <f aca="false">AF16+AF15*Inputs!$B$26</f>
        <v>56.591873558468</v>
      </c>
      <c r="AG18" s="32" t="n">
        <f aca="false">AG16+AG15*Inputs!$B$26</f>
        <v>59.0109548228833</v>
      </c>
      <c r="AH18" s="32" t="n">
        <f aca="false">AH16+AH15*Inputs!$B$26</f>
        <v>61.4058452746544</v>
      </c>
      <c r="AI18" s="32" t="n">
        <f aca="false">AI16+AI15*Inputs!$B$26</f>
        <v>63.2767868219079</v>
      </c>
      <c r="AJ18" s="32" t="n">
        <f aca="false">AJ16+AJ15*Inputs!$B$26</f>
        <v>64.6340189536888</v>
      </c>
      <c r="AK18" s="32" t="n">
        <f aca="false">AK16+AK15*Inputs!$B$26</f>
        <v>65.9776787641519</v>
      </c>
    </row>
    <row r="19" customFormat="false" ht="15" hidden="false" customHeight="true" outlineLevel="0" collapsed="false">
      <c r="A19" s="25" t="s">
        <v>252</v>
      </c>
      <c r="B19" s="32" t="n">
        <f aca="false">B17</f>
        <v>0</v>
      </c>
      <c r="C19" s="32" t="n">
        <f aca="false">C17</f>
        <v>0</v>
      </c>
      <c r="D19" s="32" t="n">
        <f aca="false">D17</f>
        <v>1</v>
      </c>
      <c r="E19" s="32" t="n">
        <f aca="false">E17</f>
        <v>2.99</v>
      </c>
      <c r="F19" s="32" t="n">
        <f aca="false">F17</f>
        <v>3.9601</v>
      </c>
      <c r="G19" s="32" t="n">
        <f aca="false">G17</f>
        <v>5.920499</v>
      </c>
      <c r="H19" s="32" t="n">
        <f aca="false">H17</f>
        <v>6.86129401</v>
      </c>
      <c r="I19" s="32" t="n">
        <f aca="false">I17</f>
        <v>8.7926810699</v>
      </c>
      <c r="J19" s="32" t="n">
        <f aca="false">J17</f>
        <v>9.704754259201</v>
      </c>
      <c r="K19" s="32" t="n">
        <f aca="false">K17</f>
        <v>11.607706716609</v>
      </c>
      <c r="L19" s="32" t="n">
        <f aca="false">L17</f>
        <v>12.4916296494429</v>
      </c>
      <c r="M19" s="32" t="n">
        <f aca="false">M17</f>
        <v>14.3667133529485</v>
      </c>
      <c r="N19" s="32" t="n">
        <f aca="false">N17</f>
        <v>15.223046219419</v>
      </c>
      <c r="O19" s="32" t="n">
        <f aca="false">O17</f>
        <v>17.0708157572248</v>
      </c>
      <c r="P19" s="32" t="n">
        <f aca="false">P17</f>
        <v>18.9001075996525</v>
      </c>
      <c r="Q19" s="32" t="n">
        <f aca="false">Q17</f>
        <v>21.711106523656</v>
      </c>
      <c r="R19" s="32" t="n">
        <f aca="false">R17</f>
        <v>23.4939954584195</v>
      </c>
      <c r="S19" s="32" t="n">
        <f aca="false">S17</f>
        <v>26.2590555038353</v>
      </c>
      <c r="T19" s="32" t="n">
        <f aca="false">T17</f>
        <v>27.9964649487969</v>
      </c>
      <c r="U19" s="32" t="n">
        <f aca="false">U17</f>
        <v>30.7165002993089</v>
      </c>
      <c r="V19" s="32" t="n">
        <f aca="false">V17</f>
        <v>32.4093352963159</v>
      </c>
      <c r="W19" s="32" t="n">
        <f aca="false">W17</f>
        <v>35.0852419433527</v>
      </c>
      <c r="X19" s="32" t="n">
        <f aca="false">X17</f>
        <v>36.7343895239192</v>
      </c>
      <c r="Y19" s="32" t="n">
        <f aca="false">Y17</f>
        <v>39.36704562868</v>
      </c>
      <c r="Z19" s="32" t="n">
        <f aca="false">Z17</f>
        <v>40.9733751723932</v>
      </c>
      <c r="AA19" s="32" t="n">
        <f aca="false">AA17</f>
        <v>43.5636414206692</v>
      </c>
      <c r="AB19" s="32" t="n">
        <f aca="false">AB17</f>
        <v>46.1280050064626</v>
      </c>
      <c r="AC19" s="32" t="n">
        <f aca="false">AC17</f>
        <v>49.6667249563979</v>
      </c>
      <c r="AD19" s="32" t="n">
        <f aca="false">AD17</f>
        <v>52.170057706834</v>
      </c>
      <c r="AE19" s="32" t="n">
        <f aca="false">AE17</f>
        <v>55.6483571297656</v>
      </c>
      <c r="AF19" s="32" t="n">
        <f aca="false">AF17</f>
        <v>58.091873558468</v>
      </c>
      <c r="AG19" s="32" t="n">
        <f aca="false">AG17</f>
        <v>60.5109548228833</v>
      </c>
      <c r="AH19" s="32" t="n">
        <f aca="false">AH17</f>
        <v>62.9058452746544</v>
      </c>
      <c r="AI19" s="32" t="n">
        <f aca="false">AI17</f>
        <v>64.2767868219079</v>
      </c>
      <c r="AJ19" s="32" t="n">
        <f aca="false">AJ17</f>
        <v>65.6340189536888</v>
      </c>
      <c r="AK19" s="32" t="n">
        <f aca="false">AK17</f>
        <v>66.9776787641519</v>
      </c>
    </row>
    <row r="20" customFormat="false" ht="15" hidden="false" customHeight="true" outlineLevel="0" collapsed="false">
      <c r="A20" s="25" t="s">
        <v>253</v>
      </c>
      <c r="B20" s="32" t="n">
        <f aca="false">B19*(Cases!$H$18+2*Cases!$H$19+Cases!$H$20)</f>
        <v>0</v>
      </c>
      <c r="C20" s="32" t="n">
        <f aca="false">C19*(Cases!$H$18+2*Cases!$H$19+Cases!$H$20)</f>
        <v>0</v>
      </c>
      <c r="D20" s="32" t="n">
        <f aca="false">D19*(Cases!$H$18+2*Cases!$H$19+Cases!$H$20)</f>
        <v>1.2</v>
      </c>
      <c r="E20" s="32" t="n">
        <f aca="false">E19*(Cases!$H$18+2*Cases!$H$19+Cases!$H$20)</f>
        <v>3.588</v>
      </c>
      <c r="F20" s="32" t="n">
        <f aca="false">F19*(Cases!$H$18+2*Cases!$H$19+Cases!$H$20)</f>
        <v>4.75212</v>
      </c>
      <c r="G20" s="32" t="n">
        <f aca="false">G19*(Cases!$H$18+2*Cases!$H$19+Cases!$H$20)</f>
        <v>7.1045988</v>
      </c>
      <c r="H20" s="32" t="n">
        <f aca="false">H19*(Cases!$H$18+2*Cases!$H$19+Cases!$H$20)</f>
        <v>8.233552812</v>
      </c>
      <c r="I20" s="32" t="n">
        <f aca="false">I19*(Cases!$H$18+2*Cases!$H$19+Cases!$H$20)</f>
        <v>10.55121728388</v>
      </c>
      <c r="J20" s="32" t="n">
        <f aca="false">J19*(Cases!$H$18+2*Cases!$H$19+Cases!$H$20)</f>
        <v>11.6457051110412</v>
      </c>
      <c r="K20" s="32" t="n">
        <f aca="false">K19*(Cases!$H$18+2*Cases!$H$19+Cases!$H$20)</f>
        <v>13.9292480599308</v>
      </c>
      <c r="L20" s="32" t="n">
        <f aca="false">L19*(Cases!$H$18+2*Cases!$H$19+Cases!$H$20)</f>
        <v>14.9899555793315</v>
      </c>
      <c r="M20" s="32" t="n">
        <f aca="false">M19*(Cases!$H$18+2*Cases!$H$19+Cases!$H$20)</f>
        <v>17.2400560235382</v>
      </c>
      <c r="N20" s="32" t="n">
        <f aca="false">N19*(Cases!$H$18+2*Cases!$H$19+Cases!$H$20)</f>
        <v>18.2676554633028</v>
      </c>
      <c r="O20" s="32" t="n">
        <f aca="false">O19*(Cases!$H$18+2*Cases!$H$19+Cases!$H$20)</f>
        <v>20.4849789086698</v>
      </c>
      <c r="P20" s="32" t="n">
        <f aca="false">P19*(Cases!$H$18+2*Cases!$H$19+Cases!$H$20)</f>
        <v>22.6801291195831</v>
      </c>
      <c r="Q20" s="32" t="n">
        <f aca="false">Q19*(Cases!$H$18+2*Cases!$H$19+Cases!$H$20)</f>
        <v>26.0533278283872</v>
      </c>
      <c r="R20" s="32" t="n">
        <f aca="false">R19*(Cases!$H$18+2*Cases!$H$19+Cases!$H$20)</f>
        <v>28.1927945501034</v>
      </c>
      <c r="S20" s="32" t="n">
        <f aca="false">S19*(Cases!$H$18+2*Cases!$H$19+Cases!$H$20)</f>
        <v>31.5108666046023</v>
      </c>
      <c r="T20" s="32" t="n">
        <f aca="false">T19*(Cases!$H$18+2*Cases!$H$19+Cases!$H$20)</f>
        <v>33.5957579385563</v>
      </c>
      <c r="U20" s="32" t="n">
        <f aca="false">U19*(Cases!$H$18+2*Cases!$H$19+Cases!$H$20)</f>
        <v>36.8598003591707</v>
      </c>
      <c r="V20" s="32" t="n">
        <f aca="false">V19*(Cases!$H$18+2*Cases!$H$19+Cases!$H$20)</f>
        <v>38.891202355579</v>
      </c>
      <c r="W20" s="32" t="n">
        <f aca="false">W19*(Cases!$H$18+2*Cases!$H$19+Cases!$H$20)</f>
        <v>42.1022903320232</v>
      </c>
      <c r="X20" s="32" t="n">
        <f aca="false">X19*(Cases!$H$18+2*Cases!$H$19+Cases!$H$20)</f>
        <v>44.081267428703</v>
      </c>
      <c r="Y20" s="32" t="n">
        <f aca="false">Y19*(Cases!$H$18+2*Cases!$H$19+Cases!$H$20)</f>
        <v>47.240454754416</v>
      </c>
      <c r="Z20" s="32" t="n">
        <f aca="false">Z19*(Cases!$H$18+2*Cases!$H$19+Cases!$H$20)</f>
        <v>49.1680502068718</v>
      </c>
      <c r="AA20" s="32" t="n">
        <f aca="false">AA19*(Cases!$H$18+2*Cases!$H$19+Cases!$H$20)</f>
        <v>52.2763697048031</v>
      </c>
      <c r="AB20" s="32" t="n">
        <f aca="false">AB19*(Cases!$H$18+2*Cases!$H$19+Cases!$H$20)</f>
        <v>55.3536060077551</v>
      </c>
      <c r="AC20" s="32" t="n">
        <f aca="false">AC19*(Cases!$H$18+2*Cases!$H$19+Cases!$H$20)</f>
        <v>59.6000699476775</v>
      </c>
      <c r="AD20" s="32" t="n">
        <f aca="false">AD19*(Cases!$H$18+2*Cases!$H$19+Cases!$H$20)</f>
        <v>62.6040692482008</v>
      </c>
      <c r="AE20" s="32" t="n">
        <f aca="false">AE19*(Cases!$H$18+2*Cases!$H$19+Cases!$H$20)</f>
        <v>66.7780285557188</v>
      </c>
      <c r="AF20" s="32" t="n">
        <f aca="false">AF19*(Cases!$H$18+2*Cases!$H$19+Cases!$H$20)</f>
        <v>69.7102482701616</v>
      </c>
      <c r="AG20" s="32" t="n">
        <f aca="false">AG19*(Cases!$H$18+2*Cases!$H$19+Cases!$H$20)</f>
        <v>72.6131457874599</v>
      </c>
      <c r="AH20" s="32" t="n">
        <f aca="false">AH19*(Cases!$H$18+2*Cases!$H$19+Cases!$H$20)</f>
        <v>75.4870143295854</v>
      </c>
      <c r="AI20" s="32" t="n">
        <f aca="false">AI19*(Cases!$H$18+2*Cases!$H$19+Cases!$H$20)</f>
        <v>77.1321441862895</v>
      </c>
      <c r="AJ20" s="32" t="n">
        <f aca="false">AJ19*(Cases!$H$18+2*Cases!$H$19+Cases!$H$20)</f>
        <v>78.7608227444266</v>
      </c>
      <c r="AK20" s="32" t="n">
        <f aca="false">AK19*(Cases!$H$18+2*Cases!$H$19+Cases!$H$20)</f>
        <v>80.3732145169823</v>
      </c>
    </row>
    <row r="21" customFormat="false" ht="15" hidden="false" customHeight="true" outlineLevel="0" collapsed="false">
      <c r="A21" s="25" t="s">
        <v>254</v>
      </c>
      <c r="B21" s="30" t="n">
        <f aca="false">(Cases!$H$18*Offers!$B$6+Cases!$H$19*Offers!$B$7+Cases!$H$20*Offers!$B$8)*Cases!$H$16</f>
        <v>1349.73</v>
      </c>
      <c r="C21" s="30" t="n">
        <f aca="false">(Cases!$H$18*Offers!$B$6+Cases!$H$19*Offers!$B$7+Cases!$H$20*Offers!$B$8)*Cases!$H$16</f>
        <v>1349.73</v>
      </c>
      <c r="D21" s="30" t="n">
        <f aca="false">(Cases!$H$18*Offers!$B$6+Cases!$H$19*Offers!$B$7+Cases!$H$20*Offers!$B$8)*Cases!$H$16</f>
        <v>1349.73</v>
      </c>
      <c r="E21" s="30" t="n">
        <f aca="false">(Cases!$H$18*Offers!$B$6+Cases!$H$19*Offers!$B$7+Cases!$H$20*Offers!$B$8)*Cases!$H$16</f>
        <v>1349.73</v>
      </c>
      <c r="F21" s="30" t="n">
        <f aca="false">(Cases!$H$18*Offers!$B$6+Cases!$H$19*Offers!$B$7+Cases!$H$20*Offers!$B$8)*Cases!$H$16</f>
        <v>1349.73</v>
      </c>
      <c r="G21" s="30" t="n">
        <f aca="false">(Cases!$H$18*Offers!$B$6+Cases!$H$19*Offers!$B$7+Cases!$H$20*Offers!$B$8)*Cases!$H$16</f>
        <v>1349.73</v>
      </c>
      <c r="H21" s="30" t="n">
        <f aca="false">(Cases!$H$18*Offers!$B$6+Cases!$H$19*Offers!$B$7+Cases!$H$20*Offers!$B$8)*Cases!$H$16</f>
        <v>1349.73</v>
      </c>
      <c r="I21" s="30" t="n">
        <f aca="false">(Cases!$H$18*Offers!$B$6+Cases!$H$19*Offers!$B$7+Cases!$H$20*Offers!$B$8)*Cases!$H$16</f>
        <v>1349.73</v>
      </c>
      <c r="J21" s="30" t="n">
        <f aca="false">(Cases!$H$18*Offers!$B$6+Cases!$H$19*Offers!$B$7+Cases!$H$20*Offers!$B$8)*Cases!$H$16</f>
        <v>1349.73</v>
      </c>
      <c r="K21" s="30" t="n">
        <f aca="false">(Cases!$H$18*Offers!$B$6+Cases!$H$19*Offers!$B$7+Cases!$H$20*Offers!$B$8)*Cases!$H$16</f>
        <v>1349.73</v>
      </c>
      <c r="L21" s="30" t="n">
        <f aca="false">(Cases!$H$18*Offers!$B$6+Cases!$H$19*Offers!$B$7+Cases!$H$20*Offers!$B$8)*Cases!$H$16</f>
        <v>1349.73</v>
      </c>
      <c r="M21" s="30" t="n">
        <f aca="false">(Cases!$H$18*Offers!$B$6+Cases!$H$19*Offers!$B$7+Cases!$H$20*Offers!$B$8)*Cases!$H$16</f>
        <v>1349.73</v>
      </c>
      <c r="N21" s="30" t="n">
        <f aca="false">(Cases!$H$18*Offers!$B$6+Cases!$H$19*Offers!$B$7+Cases!$H$20*Offers!$B$8)*Cases!$H$16</f>
        <v>1349.73</v>
      </c>
      <c r="O21" s="30" t="n">
        <f aca="false">(Cases!$H$18*Offers!$B$6+Cases!$H$19*Offers!$B$7+Cases!$H$20*Offers!$B$8)*Cases!$H$16</f>
        <v>1349.73</v>
      </c>
      <c r="P21" s="30" t="n">
        <f aca="false">(Cases!$H$18*Offers!$B$6+Cases!$H$19*Offers!$B$7+Cases!$H$20*Offers!$B$8)*Cases!$H$16</f>
        <v>1349.73</v>
      </c>
      <c r="Q21" s="30" t="n">
        <f aca="false">(Cases!$H$18*Offers!$B$6+Cases!$H$19*Offers!$B$7+Cases!$H$20*Offers!$B$8)*Cases!$H$16</f>
        <v>1349.73</v>
      </c>
      <c r="R21" s="30" t="n">
        <f aca="false">(Cases!$H$18*Offers!$B$6+Cases!$H$19*Offers!$B$7+Cases!$H$20*Offers!$B$8)*Cases!$H$16</f>
        <v>1349.73</v>
      </c>
      <c r="S21" s="30" t="n">
        <f aca="false">(Cases!$H$18*Offers!$B$6+Cases!$H$19*Offers!$B$7+Cases!$H$20*Offers!$B$8)*Cases!$H$16</f>
        <v>1349.73</v>
      </c>
      <c r="T21" s="30" t="n">
        <f aca="false">(Cases!$H$18*Offers!$B$6+Cases!$H$19*Offers!$B$7+Cases!$H$20*Offers!$B$8)*Cases!$H$16</f>
        <v>1349.73</v>
      </c>
      <c r="U21" s="30" t="n">
        <f aca="false">(Cases!$H$18*Offers!$B$6+Cases!$H$19*Offers!$B$7+Cases!$H$20*Offers!$B$8)*Cases!$H$16</f>
        <v>1349.73</v>
      </c>
      <c r="V21" s="30" t="n">
        <f aca="false">(Cases!$H$18*Offers!$B$6+Cases!$H$19*Offers!$B$7+Cases!$H$20*Offers!$B$8)*Cases!$H$16</f>
        <v>1349.73</v>
      </c>
      <c r="W21" s="30" t="n">
        <f aca="false">(Cases!$H$18*Offers!$B$6+Cases!$H$19*Offers!$B$7+Cases!$H$20*Offers!$B$8)*Cases!$H$16</f>
        <v>1349.73</v>
      </c>
      <c r="X21" s="30" t="n">
        <f aca="false">(Cases!$H$18*Offers!$B$6+Cases!$H$19*Offers!$B$7+Cases!$H$20*Offers!$B$8)*Cases!$H$16</f>
        <v>1349.73</v>
      </c>
      <c r="Y21" s="30" t="n">
        <f aca="false">(Cases!$H$18*Offers!$B$6+Cases!$H$19*Offers!$B$7+Cases!$H$20*Offers!$B$8)*Cases!$H$16</f>
        <v>1349.73</v>
      </c>
      <c r="Z21" s="30" t="n">
        <f aca="false">(Cases!$H$18*Offers!$B$6+Cases!$H$19*Offers!$B$7+Cases!$H$20*Offers!$B$8)*Cases!$H$16</f>
        <v>1349.73</v>
      </c>
      <c r="AA21" s="30" t="n">
        <f aca="false">(Cases!$H$18*Offers!$B$6+Cases!$H$19*Offers!$B$7+Cases!$H$20*Offers!$B$8)*Cases!$H$16</f>
        <v>1349.73</v>
      </c>
      <c r="AB21" s="30" t="n">
        <f aca="false">(Cases!$H$18*Offers!$B$6+Cases!$H$19*Offers!$B$7+Cases!$H$20*Offers!$B$8)*Cases!$H$16</f>
        <v>1349.73</v>
      </c>
      <c r="AC21" s="30" t="n">
        <f aca="false">(Cases!$H$18*Offers!$B$6+Cases!$H$19*Offers!$B$7+Cases!$H$20*Offers!$B$8)*Cases!$H$16</f>
        <v>1349.73</v>
      </c>
      <c r="AD21" s="30" t="n">
        <f aca="false">(Cases!$H$18*Offers!$B$6+Cases!$H$19*Offers!$B$7+Cases!$H$20*Offers!$B$8)*Cases!$H$16</f>
        <v>1349.73</v>
      </c>
      <c r="AE21" s="30" t="n">
        <f aca="false">(Cases!$H$18*Offers!$B$6+Cases!$H$19*Offers!$B$7+Cases!$H$20*Offers!$B$8)*Cases!$H$16</f>
        <v>1349.73</v>
      </c>
      <c r="AF21" s="30" t="n">
        <f aca="false">(Cases!$H$18*Offers!$B$6+Cases!$H$19*Offers!$B$7+Cases!$H$20*Offers!$B$8)*Cases!$H$16</f>
        <v>1349.73</v>
      </c>
      <c r="AG21" s="30" t="n">
        <f aca="false">(Cases!$H$18*Offers!$B$6+Cases!$H$19*Offers!$B$7+Cases!$H$20*Offers!$B$8)*Cases!$H$16</f>
        <v>1349.73</v>
      </c>
      <c r="AH21" s="30" t="n">
        <f aca="false">(Cases!$H$18*Offers!$B$6+Cases!$H$19*Offers!$B$7+Cases!$H$20*Offers!$B$8)*Cases!$H$16</f>
        <v>1349.73</v>
      </c>
      <c r="AI21" s="30" t="n">
        <f aca="false">(Cases!$H$18*Offers!$B$6+Cases!$H$19*Offers!$B$7+Cases!$H$20*Offers!$B$8)*Cases!$H$16</f>
        <v>1349.73</v>
      </c>
      <c r="AJ21" s="30" t="n">
        <f aca="false">(Cases!$H$18*Offers!$B$6+Cases!$H$19*Offers!$B$7+Cases!$H$20*Offers!$B$8)*Cases!$H$16</f>
        <v>1349.73</v>
      </c>
      <c r="AK21" s="30" t="n">
        <f aca="false">(Cases!$H$18*Offers!$B$6+Cases!$H$19*Offers!$B$7+Cases!$H$20*Offers!$B$8)*Cases!$H$16</f>
        <v>1349.73</v>
      </c>
    </row>
    <row r="22" customFormat="false" ht="15" hidden="false" customHeight="true" outlineLevel="0" collapsed="false">
      <c r="A22" s="25" t="s">
        <v>255</v>
      </c>
      <c r="B22" s="30" t="n">
        <f aca="false">Cases!$H$21*Offers!$B$9*Cases!$H$16</f>
        <v>900</v>
      </c>
      <c r="C22" s="30" t="n">
        <f aca="false">Cases!$H$21*Offers!$B$9*Cases!$H$16</f>
        <v>900</v>
      </c>
      <c r="D22" s="30" t="n">
        <f aca="false">Cases!$H$21*Offers!$B$9*Cases!$H$16</f>
        <v>900</v>
      </c>
      <c r="E22" s="30" t="n">
        <f aca="false">Cases!$H$21*Offers!$B$9*Cases!$H$16</f>
        <v>900</v>
      </c>
      <c r="F22" s="30" t="n">
        <f aca="false">Cases!$H$21*Offers!$B$9*Cases!$H$16</f>
        <v>900</v>
      </c>
      <c r="G22" s="30" t="n">
        <f aca="false">Cases!$H$21*Offers!$B$9*Cases!$H$16</f>
        <v>900</v>
      </c>
      <c r="H22" s="30" t="n">
        <f aca="false">Cases!$H$21*Offers!$B$9*Cases!$H$16</f>
        <v>900</v>
      </c>
      <c r="I22" s="30" t="n">
        <f aca="false">Cases!$H$21*Offers!$B$9*Cases!$H$16</f>
        <v>900</v>
      </c>
      <c r="J22" s="30" t="n">
        <f aca="false">Cases!$H$21*Offers!$B$9*Cases!$H$16</f>
        <v>900</v>
      </c>
      <c r="K22" s="30" t="n">
        <f aca="false">Cases!$H$21*Offers!$B$9*Cases!$H$16</f>
        <v>900</v>
      </c>
      <c r="L22" s="30" t="n">
        <f aca="false">Cases!$H$21*Offers!$B$9*Cases!$H$16</f>
        <v>900</v>
      </c>
      <c r="M22" s="30" t="n">
        <f aca="false">Cases!$H$21*Offers!$B$9*Cases!$H$16</f>
        <v>900</v>
      </c>
      <c r="N22" s="30" t="n">
        <f aca="false">Cases!$H$21*Offers!$B$9*Cases!$H$16</f>
        <v>900</v>
      </c>
      <c r="O22" s="30" t="n">
        <f aca="false">Cases!$H$21*Offers!$B$9*Cases!$H$16</f>
        <v>900</v>
      </c>
      <c r="P22" s="30" t="n">
        <f aca="false">Cases!$H$21*Offers!$B$9*Cases!$H$16</f>
        <v>900</v>
      </c>
      <c r="Q22" s="30" t="n">
        <f aca="false">Cases!$H$21*Offers!$B$9*Cases!$H$16</f>
        <v>900</v>
      </c>
      <c r="R22" s="30" t="n">
        <f aca="false">Cases!$H$21*Offers!$B$9*Cases!$H$16</f>
        <v>900</v>
      </c>
      <c r="S22" s="30" t="n">
        <f aca="false">Cases!$H$21*Offers!$B$9*Cases!$H$16</f>
        <v>900</v>
      </c>
      <c r="T22" s="30" t="n">
        <f aca="false">Cases!$H$21*Offers!$B$9*Cases!$H$16</f>
        <v>900</v>
      </c>
      <c r="U22" s="30" t="n">
        <f aca="false">Cases!$H$21*Offers!$B$9*Cases!$H$16</f>
        <v>900</v>
      </c>
      <c r="V22" s="30" t="n">
        <f aca="false">Cases!$H$21*Offers!$B$9*Cases!$H$16</f>
        <v>900</v>
      </c>
      <c r="W22" s="30" t="n">
        <f aca="false">Cases!$H$21*Offers!$B$9*Cases!$H$16</f>
        <v>900</v>
      </c>
      <c r="X22" s="30" t="n">
        <f aca="false">Cases!$H$21*Offers!$B$9*Cases!$H$16</f>
        <v>900</v>
      </c>
      <c r="Y22" s="30" t="n">
        <f aca="false">Cases!$H$21*Offers!$B$9*Cases!$H$16</f>
        <v>900</v>
      </c>
      <c r="Z22" s="30" t="n">
        <f aca="false">Cases!$H$21*Offers!$B$9*Cases!$H$16</f>
        <v>900</v>
      </c>
      <c r="AA22" s="30" t="n">
        <f aca="false">Cases!$H$21*Offers!$B$9*Cases!$H$16</f>
        <v>900</v>
      </c>
      <c r="AB22" s="30" t="n">
        <f aca="false">Cases!$H$21*Offers!$B$9*Cases!$H$16</f>
        <v>900</v>
      </c>
      <c r="AC22" s="30" t="n">
        <f aca="false">Cases!$H$21*Offers!$B$9*Cases!$H$16</f>
        <v>900</v>
      </c>
      <c r="AD22" s="30" t="n">
        <f aca="false">Cases!$H$21*Offers!$B$9*Cases!$H$16</f>
        <v>900</v>
      </c>
      <c r="AE22" s="30" t="n">
        <f aca="false">Cases!$H$21*Offers!$B$9*Cases!$H$16</f>
        <v>900</v>
      </c>
      <c r="AF22" s="30" t="n">
        <f aca="false">Cases!$H$21*Offers!$B$9*Cases!$H$16</f>
        <v>900</v>
      </c>
      <c r="AG22" s="30" t="n">
        <f aca="false">Cases!$H$21*Offers!$B$9*Cases!$H$16</f>
        <v>900</v>
      </c>
      <c r="AH22" s="30" t="n">
        <f aca="false">Cases!$H$21*Offers!$B$9*Cases!$H$16</f>
        <v>900</v>
      </c>
      <c r="AI22" s="30" t="n">
        <f aca="false">Cases!$H$21*Offers!$B$9*Cases!$H$16</f>
        <v>900</v>
      </c>
      <c r="AJ22" s="30" t="n">
        <f aca="false">Cases!$H$21*Offers!$B$9*Cases!$H$16</f>
        <v>900</v>
      </c>
      <c r="AK22" s="30" t="n">
        <f aca="false">Cases!$H$21*Offers!$B$9*Cases!$H$16</f>
        <v>900</v>
      </c>
    </row>
    <row r="23" customFormat="false" ht="15" hidden="false" customHeight="true" outlineLevel="0" collapsed="false">
      <c r="A23" s="25" t="s">
        <v>256</v>
      </c>
      <c r="B23" s="32" t="n">
        <f aca="false">Cases!$H$18*Offers!$D$6+Cases!$H$19*Offers!$D$7+Cases!$H$20*Offers!$D$8+Cases!$H$24+Cases!$H$21*Offers!$D$9</f>
        <v>7.9</v>
      </c>
      <c r="C23" s="32" t="n">
        <f aca="false">Cases!$H$18*Offers!$D$6+Cases!$H$19*Offers!$D$7+Cases!$H$20*Offers!$D$8+Cases!$H$24+Cases!$H$21*Offers!$D$9</f>
        <v>7.9</v>
      </c>
      <c r="D23" s="32" t="n">
        <f aca="false">Cases!$H$18*Offers!$D$6+Cases!$H$19*Offers!$D$7+Cases!$H$20*Offers!$D$8+Cases!$H$24+Cases!$H$21*Offers!$D$9</f>
        <v>7.9</v>
      </c>
      <c r="E23" s="32" t="n">
        <f aca="false">Cases!$H$18*Offers!$D$6+Cases!$H$19*Offers!$D$7+Cases!$H$20*Offers!$D$8+Cases!$H$24+Cases!$H$21*Offers!$D$9</f>
        <v>7.9</v>
      </c>
      <c r="F23" s="32" t="n">
        <f aca="false">Cases!$H$18*Offers!$D$6+Cases!$H$19*Offers!$D$7+Cases!$H$20*Offers!$D$8+Cases!$H$24+Cases!$H$21*Offers!$D$9</f>
        <v>7.9</v>
      </c>
      <c r="G23" s="32" t="n">
        <f aca="false">Cases!$H$18*Offers!$D$6+Cases!$H$19*Offers!$D$7+Cases!$H$20*Offers!$D$8+Cases!$H$24+Cases!$H$21*Offers!$D$9</f>
        <v>7.9</v>
      </c>
      <c r="H23" s="32" t="n">
        <f aca="false">Cases!$H$18*Offers!$D$6+Cases!$H$19*Offers!$D$7+Cases!$H$20*Offers!$D$8+Cases!$H$24+Cases!$H$21*Offers!$D$9</f>
        <v>7.9</v>
      </c>
      <c r="I23" s="32" t="n">
        <f aca="false">Cases!$H$18*Offers!$D$6+Cases!$H$19*Offers!$D$7+Cases!$H$20*Offers!$D$8+Cases!$H$24+Cases!$H$21*Offers!$D$9</f>
        <v>7.9</v>
      </c>
      <c r="J23" s="32" t="n">
        <f aca="false">Cases!$H$18*Offers!$D$6+Cases!$H$19*Offers!$D$7+Cases!$H$20*Offers!$D$8+Cases!$H$24+Cases!$H$21*Offers!$D$9</f>
        <v>7.9</v>
      </c>
      <c r="K23" s="32" t="n">
        <f aca="false">Cases!$H$18*Offers!$D$6+Cases!$H$19*Offers!$D$7+Cases!$H$20*Offers!$D$8+Cases!$H$24+Cases!$H$21*Offers!$D$9</f>
        <v>7.9</v>
      </c>
      <c r="L23" s="32" t="n">
        <f aca="false">Cases!$H$18*Offers!$D$6+Cases!$H$19*Offers!$D$7+Cases!$H$20*Offers!$D$8+Cases!$H$24+Cases!$H$21*Offers!$D$9</f>
        <v>7.9</v>
      </c>
      <c r="M23" s="32" t="n">
        <f aca="false">Cases!$H$18*Offers!$D$6+Cases!$H$19*Offers!$D$7+Cases!$H$20*Offers!$D$8+Cases!$H$24+Cases!$H$21*Offers!$D$9</f>
        <v>7.9</v>
      </c>
      <c r="N23" s="32" t="n">
        <f aca="false">Cases!$H$18*Offers!$D$6+Cases!$H$19*Offers!$D$7+Cases!$H$20*Offers!$D$8+Cases!$H$24+Cases!$H$21*Offers!$D$9</f>
        <v>7.9</v>
      </c>
      <c r="O23" s="32" t="n">
        <f aca="false">Cases!$H$18*Offers!$D$6+Cases!$H$19*Offers!$D$7+Cases!$H$20*Offers!$D$8+Cases!$H$24+Cases!$H$21*Offers!$D$9</f>
        <v>7.9</v>
      </c>
      <c r="P23" s="32" t="n">
        <f aca="false">Cases!$H$18*Offers!$D$6+Cases!$H$19*Offers!$D$7+Cases!$H$20*Offers!$D$8+Cases!$H$24+Cases!$H$21*Offers!$D$9</f>
        <v>7.9</v>
      </c>
      <c r="Q23" s="32" t="n">
        <f aca="false">Cases!$H$18*Offers!$D$6+Cases!$H$19*Offers!$D$7+Cases!$H$20*Offers!$D$8+Cases!$H$24+Cases!$H$21*Offers!$D$9</f>
        <v>7.9</v>
      </c>
      <c r="R23" s="32" t="n">
        <f aca="false">Cases!$H$18*Offers!$D$6+Cases!$H$19*Offers!$D$7+Cases!$H$20*Offers!$D$8+Cases!$H$24+Cases!$H$21*Offers!$D$9</f>
        <v>7.9</v>
      </c>
      <c r="S23" s="32" t="n">
        <f aca="false">Cases!$H$18*Offers!$D$6+Cases!$H$19*Offers!$D$7+Cases!$H$20*Offers!$D$8+Cases!$H$24+Cases!$H$21*Offers!$D$9</f>
        <v>7.9</v>
      </c>
      <c r="T23" s="32" t="n">
        <f aca="false">Cases!$H$18*Offers!$D$6+Cases!$H$19*Offers!$D$7+Cases!$H$20*Offers!$D$8+Cases!$H$24+Cases!$H$21*Offers!$D$9</f>
        <v>7.9</v>
      </c>
      <c r="U23" s="32" t="n">
        <f aca="false">Cases!$H$18*Offers!$D$6+Cases!$H$19*Offers!$D$7+Cases!$H$20*Offers!$D$8+Cases!$H$24+Cases!$H$21*Offers!$D$9</f>
        <v>7.9</v>
      </c>
      <c r="V23" s="32" t="n">
        <f aca="false">Cases!$H$18*Offers!$D$6+Cases!$H$19*Offers!$D$7+Cases!$H$20*Offers!$D$8+Cases!$H$24+Cases!$H$21*Offers!$D$9</f>
        <v>7.9</v>
      </c>
      <c r="W23" s="32" t="n">
        <f aca="false">Cases!$H$18*Offers!$D$6+Cases!$H$19*Offers!$D$7+Cases!$H$20*Offers!$D$8+Cases!$H$24+Cases!$H$21*Offers!$D$9</f>
        <v>7.9</v>
      </c>
      <c r="X23" s="32" t="n">
        <f aca="false">Cases!$H$18*Offers!$D$6+Cases!$H$19*Offers!$D$7+Cases!$H$20*Offers!$D$8+Cases!$H$24+Cases!$H$21*Offers!$D$9</f>
        <v>7.9</v>
      </c>
      <c r="Y23" s="32" t="n">
        <f aca="false">Cases!$H$18*Offers!$D$6+Cases!$H$19*Offers!$D$7+Cases!$H$20*Offers!$D$8+Cases!$H$24+Cases!$H$21*Offers!$D$9</f>
        <v>7.9</v>
      </c>
      <c r="Z23" s="32" t="n">
        <f aca="false">Cases!$H$18*Offers!$D$6+Cases!$H$19*Offers!$D$7+Cases!$H$20*Offers!$D$8+Cases!$H$24+Cases!$H$21*Offers!$D$9</f>
        <v>7.9</v>
      </c>
      <c r="AA23" s="32" t="n">
        <f aca="false">Cases!$H$18*Offers!$D$6+Cases!$H$19*Offers!$D$7+Cases!$H$20*Offers!$D$8+Cases!$H$24+Cases!$H$21*Offers!$D$9</f>
        <v>7.9</v>
      </c>
      <c r="AB23" s="32" t="n">
        <f aca="false">Cases!$H$18*Offers!$D$6+Cases!$H$19*Offers!$D$7+Cases!$H$20*Offers!$D$8+Cases!$H$24+Cases!$H$21*Offers!$D$9</f>
        <v>7.9</v>
      </c>
      <c r="AC23" s="32" t="n">
        <f aca="false">Cases!$H$18*Offers!$D$6+Cases!$H$19*Offers!$D$7+Cases!$H$20*Offers!$D$8+Cases!$H$24+Cases!$H$21*Offers!$D$9</f>
        <v>7.9</v>
      </c>
      <c r="AD23" s="32" t="n">
        <f aca="false">Cases!$H$18*Offers!$D$6+Cases!$H$19*Offers!$D$7+Cases!$H$20*Offers!$D$8+Cases!$H$24+Cases!$H$21*Offers!$D$9</f>
        <v>7.9</v>
      </c>
      <c r="AE23" s="32" t="n">
        <f aca="false">Cases!$H$18*Offers!$D$6+Cases!$H$19*Offers!$D$7+Cases!$H$20*Offers!$D$8+Cases!$H$24+Cases!$H$21*Offers!$D$9</f>
        <v>7.9</v>
      </c>
      <c r="AF23" s="32" t="n">
        <f aca="false">Cases!$H$18*Offers!$D$6+Cases!$H$19*Offers!$D$7+Cases!$H$20*Offers!$D$8+Cases!$H$24+Cases!$H$21*Offers!$D$9</f>
        <v>7.9</v>
      </c>
      <c r="AG23" s="32" t="n">
        <f aca="false">Cases!$H$18*Offers!$D$6+Cases!$H$19*Offers!$D$7+Cases!$H$20*Offers!$D$8+Cases!$H$24+Cases!$H$21*Offers!$D$9</f>
        <v>7.9</v>
      </c>
      <c r="AH23" s="32" t="n">
        <f aca="false">Cases!$H$18*Offers!$D$6+Cases!$H$19*Offers!$D$7+Cases!$H$20*Offers!$D$8+Cases!$H$24+Cases!$H$21*Offers!$D$9</f>
        <v>7.9</v>
      </c>
      <c r="AI23" s="32" t="n">
        <f aca="false">Cases!$H$18*Offers!$D$6+Cases!$H$19*Offers!$D$7+Cases!$H$20*Offers!$D$8+Cases!$H$24+Cases!$H$21*Offers!$D$9</f>
        <v>7.9</v>
      </c>
      <c r="AJ23" s="32" t="n">
        <f aca="false">Cases!$H$18*Offers!$D$6+Cases!$H$19*Offers!$D$7+Cases!$H$20*Offers!$D$8+Cases!$H$24+Cases!$H$21*Offers!$D$9</f>
        <v>7.9</v>
      </c>
      <c r="AK23" s="32" t="n">
        <f aca="false">Cases!$H$18*Offers!$D$6+Cases!$H$19*Offers!$D$7+Cases!$H$20*Offers!$D$8+Cases!$H$24+Cases!$H$21*Offers!$D$9</f>
        <v>7.9</v>
      </c>
    </row>
    <row r="24" customFormat="false" ht="15" hidden="false" customHeight="true" outlineLevel="0" collapsed="false">
      <c r="A24" s="25" t="s">
        <v>257</v>
      </c>
      <c r="B24" s="32" t="n">
        <f aca="false">B17*B23+(B12+B11)*Cases!$H$22+B18*Cases!$H$25</f>
        <v>0</v>
      </c>
      <c r="C24" s="32" t="n">
        <f aca="false">C17*C23+(C12+C11)*Cases!$H$22+C18*Cases!$H$25</f>
        <v>60</v>
      </c>
      <c r="D24" s="32" t="n">
        <f aca="false">D17*D23+(D12+D11)*Cases!$H$22+D18*Cases!$H$25</f>
        <v>128.9</v>
      </c>
      <c r="E24" s="32" t="n">
        <f aca="false">E17*E23+(E12+E11)*Cases!$H$22+E18*Cases!$H$25</f>
        <v>87.601</v>
      </c>
      <c r="F24" s="32" t="n">
        <f aca="false">F17*F23+(F12+F11)*Cases!$H$22+F18*Cases!$H$25</f>
        <v>158.20499</v>
      </c>
      <c r="G24" s="32" t="n">
        <f aca="false">G17*G23+(G12+G11)*Cases!$H$22+G18*Cases!$H$25</f>
        <v>116.6129401</v>
      </c>
      <c r="H24" s="32" t="n">
        <f aca="false">H17*H23+(H12+H11)*Cases!$H$22+H18*Cases!$H$25</f>
        <v>186.926810699</v>
      </c>
      <c r="I24" s="32" t="n">
        <f aca="false">I17*I23+(I12+I11)*Cases!$H$22+I18*Cases!$H$25</f>
        <v>145.04754259201</v>
      </c>
      <c r="J24" s="32" t="n">
        <f aca="false">J17*J23+(J12+J11)*Cases!$H$22+J18*Cases!$H$25</f>
        <v>215.07706716609</v>
      </c>
      <c r="K24" s="32" t="n">
        <f aca="false">K17*K23+(K12+K11)*Cases!$H$22+K18*Cases!$H$25</f>
        <v>172.916296494429</v>
      </c>
      <c r="L24" s="32" t="n">
        <f aca="false">L17*L23+(L12+L11)*Cases!$H$22+L18*Cases!$H$25</f>
        <v>242.667133529485</v>
      </c>
      <c r="M24" s="32" t="n">
        <f aca="false">M17*M23+(M12+M11)*Cases!$H$22+M18*Cases!$H$25</f>
        <v>200.23046219419</v>
      </c>
      <c r="N24" s="32" t="n">
        <f aca="false">N17*N23+(N12+N11)*Cases!$H$22+N18*Cases!$H$25</f>
        <v>269.708157572248</v>
      </c>
      <c r="O24" s="32" t="n">
        <f aca="false">O17*O23+(O12+O11)*Cases!$H$22+O18*Cases!$H$25</f>
        <v>287.001075996525</v>
      </c>
      <c r="P24" s="32" t="n">
        <f aca="false">P17*P23+(P12+P11)*Cases!$H$22+P18*Cases!$H$25</f>
        <v>365.11106523656</v>
      </c>
      <c r="Q24" s="32" t="n">
        <f aca="false">Q17*Q23+(Q12+Q11)*Cases!$H$22+Q18*Cases!$H$25</f>
        <v>331.939954584195</v>
      </c>
      <c r="R24" s="32" t="n">
        <f aca="false">R17*R23+(R12+R11)*Cases!$H$22+R18*Cases!$H$25</f>
        <v>410.590555038353</v>
      </c>
      <c r="S24" s="32" t="n">
        <f aca="false">S17*S23+(S12+S11)*Cases!$H$22+S18*Cases!$H$25</f>
        <v>376.964649487969</v>
      </c>
      <c r="T24" s="32" t="n">
        <f aca="false">T17*T23+(T12+T11)*Cases!$H$22+T18*Cases!$H$25</f>
        <v>455.16500299309</v>
      </c>
      <c r="U24" s="32" t="n">
        <f aca="false">U17*U23+(U12+U11)*Cases!$H$22+U18*Cases!$H$25</f>
        <v>421.093352963159</v>
      </c>
      <c r="V24" s="32" t="n">
        <f aca="false">V17*V23+(V12+V11)*Cases!$H$22+V18*Cases!$H$25</f>
        <v>498.852419433527</v>
      </c>
      <c r="W24" s="32" t="n">
        <f aca="false">W17*W23+(W12+W11)*Cases!$H$22+W18*Cases!$H$25</f>
        <v>464.343895239192</v>
      </c>
      <c r="X24" s="32" t="n">
        <f aca="false">X17*X23+(X12+X11)*Cases!$H$22+X18*Cases!$H$25</f>
        <v>541.6704562868</v>
      </c>
      <c r="Y24" s="32" t="n">
        <f aca="false">Y17*Y23+(Y12+Y11)*Cases!$H$22+Y18*Cases!$H$25</f>
        <v>506.733751723932</v>
      </c>
      <c r="Z24" s="32" t="n">
        <f aca="false">Z17*Z23+(Z12+Z11)*Cases!$H$22+Z18*Cases!$H$25</f>
        <v>583.636414206693</v>
      </c>
      <c r="AA24" s="32" t="n">
        <f aca="false">AA17*AA23+(AA12+AA11)*Cases!$H$22+AA18*Cases!$H$25</f>
        <v>608.280050064626</v>
      </c>
      <c r="AB24" s="32" t="n">
        <f aca="false">AB17*AB23+(AB12+AB11)*Cases!$H$22+AB18*Cases!$H$25</f>
        <v>693.667249563979</v>
      </c>
      <c r="AC24" s="32" t="n">
        <f aca="false">AC17*AC23+(AC12+AC11)*Cases!$H$22+AC18*Cases!$H$25</f>
        <v>667.70057706834</v>
      </c>
      <c r="AD24" s="32" t="n">
        <f aca="false">AD17*AD23+(AD12+AD11)*Cases!$H$22+AD18*Cases!$H$25</f>
        <v>753.483571297656</v>
      </c>
      <c r="AE24" s="32" t="n">
        <f aca="false">AE17*AE23+(AE12+AE11)*Cases!$H$22+AE18*Cases!$H$25</f>
        <v>726.91873558468</v>
      </c>
      <c r="AF24" s="32" t="n">
        <f aca="false">AF17*AF23+(AF12+AF11)*Cases!$H$22+AF18*Cases!$H$25</f>
        <v>812.109548228833</v>
      </c>
      <c r="AG24" s="32" t="n">
        <f aca="false">AG17*AG23+(AG12+AG11)*Cases!$H$22+AG18*Cases!$H$25</f>
        <v>836.058452746544</v>
      </c>
      <c r="AH24" s="32" t="n">
        <f aca="false">AH17*AH23+(AH12+AH11)*Cases!$H$22+AH18*Cases!$H$25</f>
        <v>919.767868219079</v>
      </c>
      <c r="AI24" s="32" t="n">
        <f aca="false">AI17*AI23+(AI12+AI11)*Cases!$H$22+AI18*Cases!$H$25</f>
        <v>994.340189536888</v>
      </c>
      <c r="AJ24" s="32" t="n">
        <f aca="false">AJ17*AJ23+(AJ12+AJ11)*Cases!$H$22+AJ18*Cases!$H$25</f>
        <v>1127.77678764152</v>
      </c>
      <c r="AK24" s="32" t="n">
        <f aca="false">AK17*AK23+(AK12+AK11)*Cases!$H$22+AK18*Cases!$H$25</f>
        <v>1201.0790197651</v>
      </c>
    </row>
    <row r="25" customFormat="false" ht="15" hidden="false" customHeight="true" outlineLevel="0" collapsed="false">
      <c r="A25" s="25" t="s">
        <v>258</v>
      </c>
      <c r="B25" s="30" t="n">
        <f aca="false">MAX(0,MIN(Cases!$H$30,MAX(0,ROUNDUP((IF(B5&gt;Inputs!$B$22,INDEX($B24:$AK24,1,MAX(1,B5-Inputs!$B$22)),0)/Inputs!$B$25-Staffing!$F$13)/Inputs!$B$23,0))))</f>
        <v>0</v>
      </c>
      <c r="C25" s="30" t="n">
        <f aca="false">MAX(B25,MIN(Cases!$H$30,MAX(0,ROUNDUP((IF(C5&gt;Inputs!$B$22,INDEX($B24:$AK24,1,MAX(1,C5-Inputs!$B$22)),0)/Inputs!$B$25-Staffing!$F$13)/Inputs!$B$23,0))))</f>
        <v>0</v>
      </c>
      <c r="D25" s="30" t="n">
        <f aca="false">MAX(C25,MIN(Cases!$H$30,MAX(0,ROUNDUP((IF(D5&gt;Inputs!$B$22,INDEX($B24:$AK24,1,MAX(1,D5-Inputs!$B$22)),0)/Inputs!$B$25-Staffing!$F$13)/Inputs!$B$23,0))))</f>
        <v>0</v>
      </c>
      <c r="E25" s="30" t="n">
        <f aca="false">MAX(D25,MIN(Cases!$H$30,MAX(0,ROUNDUP((IF(E5&gt;Inputs!$B$22,INDEX($B24:$AK24,1,MAX(1,E5-Inputs!$B$22)),0)/Inputs!$B$25-Staffing!$F$13)/Inputs!$B$23,0))))</f>
        <v>0</v>
      </c>
      <c r="F25" s="30" t="n">
        <f aca="false">MAX(E25,MIN(Cases!$H$30,MAX(0,ROUNDUP((IF(F5&gt;Inputs!$B$22,INDEX($B24:$AK24,1,MAX(1,F5-Inputs!$B$22)),0)/Inputs!$B$25-Staffing!$F$13)/Inputs!$B$23,0))))</f>
        <v>0</v>
      </c>
      <c r="G25" s="30" t="n">
        <f aca="false">MAX(F25,MIN(Cases!$H$30,MAX(0,ROUNDUP((IF(G5&gt;Inputs!$B$22,INDEX($B24:$AK24,1,MAX(1,G5-Inputs!$B$22)),0)/Inputs!$B$25-Staffing!$F$13)/Inputs!$B$23,0))))</f>
        <v>0</v>
      </c>
      <c r="H25" s="30" t="n">
        <f aca="false">MAX(G25,MIN(Cases!$H$30,MAX(0,ROUNDUP((IF(H5&gt;Inputs!$B$22,INDEX($B24:$AK24,1,MAX(1,H5-Inputs!$B$22)),0)/Inputs!$B$25-Staffing!$F$13)/Inputs!$B$23,0))))</f>
        <v>0</v>
      </c>
      <c r="I25" s="30" t="n">
        <f aca="false">MAX(H25,MIN(Cases!$H$30,MAX(0,ROUNDUP((IF(I5&gt;Inputs!$B$22,INDEX($B24:$AK24,1,MAX(1,I5-Inputs!$B$22)),0)/Inputs!$B$25-Staffing!$F$13)/Inputs!$B$23,0))))</f>
        <v>0</v>
      </c>
      <c r="J25" s="30" t="n">
        <f aca="false">MAX(I25,MIN(Cases!$H$30,MAX(0,ROUNDUP((IF(J5&gt;Inputs!$B$22,INDEX($B24:$AK24,1,MAX(1,J5-Inputs!$B$22)),0)/Inputs!$B$25-Staffing!$F$13)/Inputs!$B$23,0))))</f>
        <v>0</v>
      </c>
      <c r="K25" s="30" t="n">
        <f aca="false">MAX(J25,MIN(Cases!$H$30,MAX(0,ROUNDUP((IF(K5&gt;Inputs!$B$22,INDEX($B24:$AK24,1,MAX(1,K5-Inputs!$B$22)),0)/Inputs!$B$25-Staffing!$F$13)/Inputs!$B$23,0))))</f>
        <v>0</v>
      </c>
      <c r="L25" s="30" t="n">
        <f aca="false">MAX(K25,MIN(Cases!$H$30,MAX(0,ROUNDUP((IF(L5&gt;Inputs!$B$22,INDEX($B24:$AK24,1,MAX(1,L5-Inputs!$B$22)),0)/Inputs!$B$25-Staffing!$F$13)/Inputs!$B$23,0))))</f>
        <v>0</v>
      </c>
      <c r="M25" s="30" t="n">
        <f aca="false">MAX(L25,MIN(Cases!$H$30,MAX(0,ROUNDUP((IF(M5&gt;Inputs!$B$22,INDEX($B24:$AK24,1,MAX(1,M5-Inputs!$B$22)),0)/Inputs!$B$25-Staffing!$F$13)/Inputs!$B$23,0))))</f>
        <v>0</v>
      </c>
      <c r="N25" s="30" t="n">
        <f aca="false">MAX(M25,MIN(Cases!$H$30,MAX(0,ROUNDUP((IF(N5&gt;Inputs!$B$22,INDEX($B24:$AK24,1,MAX(1,N5-Inputs!$B$22)),0)/Inputs!$B$25-Staffing!$F$13)/Inputs!$B$23,0))))</f>
        <v>1</v>
      </c>
      <c r="O25" s="30" t="n">
        <f aca="false">MAX(N25,MIN(Cases!$H$30,MAX(0,ROUNDUP((IF(O5&gt;Inputs!$B$22,INDEX($B24:$AK24,1,MAX(1,O5-Inputs!$B$22)),0)/Inputs!$B$25-Staffing!$F$13)/Inputs!$B$23,0))))</f>
        <v>1</v>
      </c>
      <c r="P25" s="30" t="n">
        <f aca="false">MAX(O25,MIN(Cases!$H$30,MAX(0,ROUNDUP((IF(P5&gt;Inputs!$B$22,INDEX($B24:$AK24,1,MAX(1,P5-Inputs!$B$22)),0)/Inputs!$B$25-Staffing!$F$13)/Inputs!$B$23,0))))</f>
        <v>1</v>
      </c>
      <c r="Q25" s="30" t="n">
        <f aca="false">MAX(P25,MIN(Cases!$H$30,MAX(0,ROUNDUP((IF(Q5&gt;Inputs!$B$22,INDEX($B24:$AK24,1,MAX(1,Q5-Inputs!$B$22)),0)/Inputs!$B$25-Staffing!$F$13)/Inputs!$B$23,0))))</f>
        <v>1</v>
      </c>
      <c r="R25" s="30" t="n">
        <f aca="false">MAX(Q25,MIN(Cases!$H$30,MAX(0,ROUNDUP((IF(R5&gt;Inputs!$B$22,INDEX($B24:$AK24,1,MAX(1,R5-Inputs!$B$22)),0)/Inputs!$B$25-Staffing!$F$13)/Inputs!$B$23,0))))</f>
        <v>2</v>
      </c>
      <c r="S25" s="30" t="n">
        <f aca="false">MAX(R25,MIN(Cases!$H$30,MAX(0,ROUNDUP((IF(S5&gt;Inputs!$B$22,INDEX($B24:$AK24,1,MAX(1,S5-Inputs!$B$22)),0)/Inputs!$B$25-Staffing!$F$13)/Inputs!$B$23,0))))</f>
        <v>2</v>
      </c>
      <c r="T25" s="30" t="n">
        <f aca="false">MAX(S25,MIN(Cases!$H$30,MAX(0,ROUNDUP((IF(T5&gt;Inputs!$B$22,INDEX($B24:$AK24,1,MAX(1,T5-Inputs!$B$22)),0)/Inputs!$B$25-Staffing!$F$13)/Inputs!$B$23,0))))</f>
        <v>3</v>
      </c>
      <c r="U25" s="30" t="n">
        <f aca="false">MAX(T25,MIN(Cases!$H$30,MAX(0,ROUNDUP((IF(U5&gt;Inputs!$B$22,INDEX($B24:$AK24,1,MAX(1,U5-Inputs!$B$22)),0)/Inputs!$B$25-Staffing!$F$13)/Inputs!$B$23,0))))</f>
        <v>3</v>
      </c>
      <c r="V25" s="30" t="n">
        <f aca="false">MAX(U25,MIN(Cases!$H$30,MAX(0,ROUNDUP((IF(V5&gt;Inputs!$B$22,INDEX($B24:$AK24,1,MAX(1,V5-Inputs!$B$22)),0)/Inputs!$B$25-Staffing!$F$13)/Inputs!$B$23,0))))</f>
        <v>3</v>
      </c>
      <c r="W25" s="30" t="n">
        <f aca="false">MAX(V25,MIN(Cases!$H$30,MAX(0,ROUNDUP((IF(W5&gt;Inputs!$B$22,INDEX($B24:$AK24,1,MAX(1,W5-Inputs!$B$22)),0)/Inputs!$B$25-Staffing!$F$13)/Inputs!$B$23,0))))</f>
        <v>3</v>
      </c>
      <c r="X25" s="30" t="n">
        <f aca="false">MAX(W25,MIN(Cases!$H$30,MAX(0,ROUNDUP((IF(X5&gt;Inputs!$B$22,INDEX($B24:$AK24,1,MAX(1,X5-Inputs!$B$22)),0)/Inputs!$B$25-Staffing!$F$13)/Inputs!$B$23,0))))</f>
        <v>4</v>
      </c>
      <c r="Y25" s="30" t="n">
        <f aca="false">MAX(X25,MIN(Cases!$H$30,MAX(0,ROUNDUP((IF(Y5&gt;Inputs!$B$22,INDEX($B24:$AK24,1,MAX(1,Y5-Inputs!$B$22)),0)/Inputs!$B$25-Staffing!$F$13)/Inputs!$B$23,0))))</f>
        <v>4</v>
      </c>
      <c r="Z25" s="30" t="n">
        <f aca="false">MAX(Y25,MIN(Cases!$H$30,MAX(0,ROUNDUP((IF(Z5&gt;Inputs!$B$22,INDEX($B24:$AK24,1,MAX(1,Z5-Inputs!$B$22)),0)/Inputs!$B$25-Staffing!$F$13)/Inputs!$B$23,0))))</f>
        <v>4</v>
      </c>
      <c r="AA25" s="30" t="n">
        <f aca="false">MAX(Z25,MIN(Cases!$H$30,MAX(0,ROUNDUP((IF(AA5&gt;Inputs!$B$22,INDEX($B24:$AK24,1,MAX(1,AA5-Inputs!$B$22)),0)/Inputs!$B$25-Staffing!$F$13)/Inputs!$B$23,0))))</f>
        <v>4</v>
      </c>
      <c r="AB25" s="30" t="n">
        <f aca="false">MAX(AA25,MIN(Cases!$H$30,MAX(0,ROUNDUP((IF(AB5&gt;Inputs!$B$22,INDEX($B24:$AK24,1,MAX(1,AB5-Inputs!$B$22)),0)/Inputs!$B$25-Staffing!$F$13)/Inputs!$B$23,0))))</f>
        <v>4</v>
      </c>
      <c r="AC25" s="30" t="n">
        <f aca="false">MAX(AB25,MIN(Cases!$H$30,MAX(0,ROUNDUP((IF(AC5&gt;Inputs!$B$22,INDEX($B24:$AK24,1,MAX(1,AC5-Inputs!$B$22)),0)/Inputs!$B$25-Staffing!$F$13)/Inputs!$B$23,0))))</f>
        <v>4</v>
      </c>
      <c r="AD25" s="30" t="n">
        <f aca="false">MAX(AC25,MIN(Cases!$H$30,MAX(0,ROUNDUP((IF(AD5&gt;Inputs!$B$22,INDEX($B24:$AK24,1,MAX(1,AD5-Inputs!$B$22)),0)/Inputs!$B$25-Staffing!$F$13)/Inputs!$B$23,0))))</f>
        <v>4</v>
      </c>
      <c r="AE25" s="30" t="n">
        <f aca="false">MAX(AD25,MIN(Cases!$H$30,MAX(0,ROUNDUP((IF(AE5&gt;Inputs!$B$22,INDEX($B24:$AK24,1,MAX(1,AE5-Inputs!$B$22)),0)/Inputs!$B$25-Staffing!$F$13)/Inputs!$B$23,0))))</f>
        <v>4</v>
      </c>
      <c r="AF25" s="30" t="n">
        <f aca="false">MAX(AE25,MIN(Cases!$H$30,MAX(0,ROUNDUP((IF(AF5&gt;Inputs!$B$22,INDEX($B24:$AK24,1,MAX(1,AF5-Inputs!$B$22)),0)/Inputs!$B$25-Staffing!$F$13)/Inputs!$B$23,0))))</f>
        <v>4</v>
      </c>
      <c r="AG25" s="30" t="n">
        <f aca="false">MAX(AF25,MIN(Cases!$H$30,MAX(0,ROUNDUP((IF(AG5&gt;Inputs!$B$22,INDEX($B24:$AK24,1,MAX(1,AG5-Inputs!$B$22)),0)/Inputs!$B$25-Staffing!$F$13)/Inputs!$B$23,0))))</f>
        <v>4</v>
      </c>
      <c r="AH25" s="30" t="n">
        <f aca="false">MAX(AG25,MIN(Cases!$H$30,MAX(0,ROUNDUP((IF(AH5&gt;Inputs!$B$22,INDEX($B24:$AK24,1,MAX(1,AH5-Inputs!$B$22)),0)/Inputs!$B$25-Staffing!$F$13)/Inputs!$B$23,0))))</f>
        <v>4</v>
      </c>
      <c r="AI25" s="30" t="n">
        <f aca="false">MAX(AH25,MIN(Cases!$H$30,MAX(0,ROUNDUP((IF(AI5&gt;Inputs!$B$22,INDEX($B24:$AK24,1,MAX(1,AI5-Inputs!$B$22)),0)/Inputs!$B$25-Staffing!$F$13)/Inputs!$B$23,0))))</f>
        <v>4</v>
      </c>
      <c r="AJ25" s="30" t="n">
        <f aca="false">MAX(AI25,MIN(Cases!$H$30,MAX(0,ROUNDUP((IF(AJ5&gt;Inputs!$B$22,INDEX($B24:$AK24,1,MAX(1,AJ5-Inputs!$B$22)),0)/Inputs!$B$25-Staffing!$F$13)/Inputs!$B$23,0))))</f>
        <v>4</v>
      </c>
      <c r="AK25" s="30" t="n">
        <f aca="false">MAX(AJ25,MIN(Cases!$H$30,MAX(0,ROUNDUP((IF(AK5&gt;Inputs!$B$22,INDEX($B24:$AK24,1,MAX(1,AK5-Inputs!$B$22)),0)/Inputs!$B$25-Staffing!$F$13)/Inputs!$B$23,0))))</f>
        <v>4</v>
      </c>
    </row>
    <row r="26" customFormat="false" ht="15" hidden="false" customHeight="true" outlineLevel="0" collapsed="false">
      <c r="A26" s="25" t="s">
        <v>259</v>
      </c>
      <c r="B26" s="30" t="n">
        <f aca="false">B25-0</f>
        <v>0</v>
      </c>
      <c r="C26" s="30" t="n">
        <f aca="false">C25-B25</f>
        <v>0</v>
      </c>
      <c r="D26" s="30" t="n">
        <f aca="false">D25-C25</f>
        <v>0</v>
      </c>
      <c r="E26" s="30" t="n">
        <f aca="false">E25-D25</f>
        <v>0</v>
      </c>
      <c r="F26" s="30" t="n">
        <f aca="false">F25-E25</f>
        <v>0</v>
      </c>
      <c r="G26" s="30" t="n">
        <f aca="false">G25-F25</f>
        <v>0</v>
      </c>
      <c r="H26" s="30" t="n">
        <f aca="false">H25-G25</f>
        <v>0</v>
      </c>
      <c r="I26" s="30" t="n">
        <f aca="false">I25-H25</f>
        <v>0</v>
      </c>
      <c r="J26" s="30" t="n">
        <f aca="false">J25-I25</f>
        <v>0</v>
      </c>
      <c r="K26" s="30" t="n">
        <f aca="false">K25-J25</f>
        <v>0</v>
      </c>
      <c r="L26" s="30" t="n">
        <f aca="false">L25-K25</f>
        <v>0</v>
      </c>
      <c r="M26" s="30" t="n">
        <f aca="false">M25-L25</f>
        <v>0</v>
      </c>
      <c r="N26" s="30" t="n">
        <f aca="false">N25-M25</f>
        <v>1</v>
      </c>
      <c r="O26" s="30" t="n">
        <f aca="false">O25-N25</f>
        <v>0</v>
      </c>
      <c r="P26" s="30" t="n">
        <f aca="false">P25-O25</f>
        <v>0</v>
      </c>
      <c r="Q26" s="30" t="n">
        <f aca="false">Q25-P25</f>
        <v>0</v>
      </c>
      <c r="R26" s="30" t="n">
        <f aca="false">R25-Q25</f>
        <v>1</v>
      </c>
      <c r="S26" s="30" t="n">
        <f aca="false">S25-R25</f>
        <v>0</v>
      </c>
      <c r="T26" s="30" t="n">
        <f aca="false">T25-S25</f>
        <v>1</v>
      </c>
      <c r="U26" s="30" t="n">
        <f aca="false">U25-T25</f>
        <v>0</v>
      </c>
      <c r="V26" s="30" t="n">
        <f aca="false">V25-U25</f>
        <v>0</v>
      </c>
      <c r="W26" s="30" t="n">
        <f aca="false">W25-V25</f>
        <v>0</v>
      </c>
      <c r="X26" s="30" t="n">
        <f aca="false">X25-W25</f>
        <v>1</v>
      </c>
      <c r="Y26" s="30" t="n">
        <f aca="false">Y25-X25</f>
        <v>0</v>
      </c>
      <c r="Z26" s="30" t="n">
        <f aca="false">Z25-Y25</f>
        <v>0</v>
      </c>
      <c r="AA26" s="30" t="n">
        <f aca="false">AA25-Z25</f>
        <v>0</v>
      </c>
      <c r="AB26" s="30" t="n">
        <f aca="false">AB25-AA25</f>
        <v>0</v>
      </c>
      <c r="AC26" s="30" t="n">
        <f aca="false">AC25-AB25</f>
        <v>0</v>
      </c>
      <c r="AD26" s="30" t="n">
        <f aca="false">AD25-AC25</f>
        <v>0</v>
      </c>
      <c r="AE26" s="30" t="n">
        <f aca="false">AE25-AD25</f>
        <v>0</v>
      </c>
      <c r="AF26" s="30" t="n">
        <f aca="false">AF25-AE25</f>
        <v>0</v>
      </c>
      <c r="AG26" s="30" t="n">
        <f aca="false">AG25-AF25</f>
        <v>0</v>
      </c>
      <c r="AH26" s="30" t="n">
        <f aca="false">AH25-AG25</f>
        <v>0</v>
      </c>
      <c r="AI26" s="30" t="n">
        <f aca="false">AI25-AH25</f>
        <v>0</v>
      </c>
      <c r="AJ26" s="30" t="n">
        <f aca="false">AJ25-AI25</f>
        <v>0</v>
      </c>
      <c r="AK26" s="30" t="n">
        <f aca="false">AK25-AJ25</f>
        <v>0</v>
      </c>
    </row>
    <row r="27" customFormat="false" ht="15" hidden="false" customHeight="true" outlineLevel="0" collapsed="false">
      <c r="A27" s="25" t="s">
        <v>260</v>
      </c>
      <c r="B27" s="32" t="n">
        <f aca="false">Staffing!$F$13+B25*Inputs!$B$23</f>
        <v>270</v>
      </c>
      <c r="C27" s="32" t="n">
        <f aca="false">Staffing!$F$13+C25*Inputs!$B$23</f>
        <v>270</v>
      </c>
      <c r="D27" s="32" t="n">
        <f aca="false">Staffing!$F$13+D25*Inputs!$B$23</f>
        <v>270</v>
      </c>
      <c r="E27" s="32" t="n">
        <f aca="false">Staffing!$F$13+E25*Inputs!$B$23</f>
        <v>270</v>
      </c>
      <c r="F27" s="32" t="n">
        <f aca="false">Staffing!$F$13+F25*Inputs!$B$23</f>
        <v>270</v>
      </c>
      <c r="G27" s="32" t="n">
        <f aca="false">Staffing!$F$13+G25*Inputs!$B$23</f>
        <v>270</v>
      </c>
      <c r="H27" s="32" t="n">
        <f aca="false">Staffing!$F$13+H25*Inputs!$B$23</f>
        <v>270</v>
      </c>
      <c r="I27" s="32" t="n">
        <f aca="false">Staffing!$F$13+I25*Inputs!$B$23</f>
        <v>270</v>
      </c>
      <c r="J27" s="32" t="n">
        <f aca="false">Staffing!$F$13+J25*Inputs!$B$23</f>
        <v>270</v>
      </c>
      <c r="K27" s="32" t="n">
        <f aca="false">Staffing!$F$13+K25*Inputs!$B$23</f>
        <v>270</v>
      </c>
      <c r="L27" s="32" t="n">
        <f aca="false">Staffing!$F$13+L25*Inputs!$B$23</f>
        <v>270</v>
      </c>
      <c r="M27" s="32" t="n">
        <f aca="false">Staffing!$F$13+M25*Inputs!$B$23</f>
        <v>270</v>
      </c>
      <c r="N27" s="32" t="n">
        <f aca="false">Staffing!$F$13+N25*Inputs!$B$23</f>
        <v>370</v>
      </c>
      <c r="O27" s="32" t="n">
        <f aca="false">Staffing!$F$13+O25*Inputs!$B$23</f>
        <v>370</v>
      </c>
      <c r="P27" s="32" t="n">
        <f aca="false">Staffing!$F$13+P25*Inputs!$B$23</f>
        <v>370</v>
      </c>
      <c r="Q27" s="32" t="n">
        <f aca="false">Staffing!$F$13+Q25*Inputs!$B$23</f>
        <v>370</v>
      </c>
      <c r="R27" s="32" t="n">
        <f aca="false">Staffing!$F$13+R25*Inputs!$B$23</f>
        <v>470</v>
      </c>
      <c r="S27" s="32" t="n">
        <f aca="false">Staffing!$F$13+S25*Inputs!$B$23</f>
        <v>470</v>
      </c>
      <c r="T27" s="32" t="n">
        <f aca="false">Staffing!$F$13+T25*Inputs!$B$23</f>
        <v>570</v>
      </c>
      <c r="U27" s="32" t="n">
        <f aca="false">Staffing!$F$13+U25*Inputs!$B$23</f>
        <v>570</v>
      </c>
      <c r="V27" s="32" t="n">
        <f aca="false">Staffing!$F$13+V25*Inputs!$B$23</f>
        <v>570</v>
      </c>
      <c r="W27" s="32" t="n">
        <f aca="false">Staffing!$F$13+W25*Inputs!$B$23</f>
        <v>570</v>
      </c>
      <c r="X27" s="32" t="n">
        <f aca="false">Staffing!$F$13+X25*Inputs!$B$23</f>
        <v>670</v>
      </c>
      <c r="Y27" s="32" t="n">
        <f aca="false">Staffing!$F$13+Y25*Inputs!$B$23</f>
        <v>670</v>
      </c>
      <c r="Z27" s="32" t="n">
        <f aca="false">Staffing!$F$13+Z25*Inputs!$B$23</f>
        <v>670</v>
      </c>
      <c r="AA27" s="32" t="n">
        <f aca="false">Staffing!$F$13+AA25*Inputs!$B$23</f>
        <v>670</v>
      </c>
      <c r="AB27" s="32" t="n">
        <f aca="false">Staffing!$F$13+AB25*Inputs!$B$23</f>
        <v>670</v>
      </c>
      <c r="AC27" s="32" t="n">
        <f aca="false">Staffing!$F$13+AC25*Inputs!$B$23</f>
        <v>670</v>
      </c>
      <c r="AD27" s="32" t="n">
        <f aca="false">Staffing!$F$13+AD25*Inputs!$B$23</f>
        <v>670</v>
      </c>
      <c r="AE27" s="32" t="n">
        <f aca="false">Staffing!$F$13+AE25*Inputs!$B$23</f>
        <v>670</v>
      </c>
      <c r="AF27" s="32" t="n">
        <f aca="false">Staffing!$F$13+AF25*Inputs!$B$23</f>
        <v>670</v>
      </c>
      <c r="AG27" s="32" t="n">
        <f aca="false">Staffing!$F$13+AG25*Inputs!$B$23</f>
        <v>670</v>
      </c>
      <c r="AH27" s="32" t="n">
        <f aca="false">Staffing!$F$13+AH25*Inputs!$B$23</f>
        <v>670</v>
      </c>
      <c r="AI27" s="32" t="n">
        <f aca="false">Staffing!$F$13+AI25*Inputs!$B$23</f>
        <v>670</v>
      </c>
      <c r="AJ27" s="32" t="n">
        <f aca="false">Staffing!$F$13+AJ25*Inputs!$B$23</f>
        <v>670</v>
      </c>
      <c r="AK27" s="32" t="n">
        <f aca="false">Staffing!$F$13+AK25*Inputs!$B$23</f>
        <v>670</v>
      </c>
    </row>
    <row r="28" customFormat="false" ht="15" hidden="false" customHeight="true" outlineLevel="0" collapsed="false">
      <c r="A28" s="25" t="s">
        <v>261</v>
      </c>
      <c r="B28" s="32" t="n">
        <f aca="false">B17*B23</f>
        <v>0</v>
      </c>
      <c r="C28" s="32" t="n">
        <f aca="false">C17*C23</f>
        <v>0</v>
      </c>
      <c r="D28" s="32" t="n">
        <f aca="false">D17*D23</f>
        <v>7.9</v>
      </c>
      <c r="E28" s="32" t="n">
        <f aca="false">E17*E23</f>
        <v>23.621</v>
      </c>
      <c r="F28" s="32" t="n">
        <f aca="false">F17*F23</f>
        <v>31.28479</v>
      </c>
      <c r="G28" s="32" t="n">
        <f aca="false">G17*G23</f>
        <v>46.7719421</v>
      </c>
      <c r="H28" s="32" t="n">
        <f aca="false">H17*H23</f>
        <v>54.204222679</v>
      </c>
      <c r="I28" s="32" t="n">
        <f aca="false">I17*I23</f>
        <v>69.46218045221</v>
      </c>
      <c r="J28" s="32" t="n">
        <f aca="false">J17*J23</f>
        <v>76.6675586476879</v>
      </c>
      <c r="K28" s="32" t="n">
        <f aca="false">K17*K23</f>
        <v>91.700883061211</v>
      </c>
      <c r="L28" s="32" t="n">
        <f aca="false">L17*L23</f>
        <v>98.6838742305989</v>
      </c>
      <c r="M28" s="32" t="n">
        <f aca="false">M17*M23</f>
        <v>113.497035488293</v>
      </c>
      <c r="N28" s="32" t="n">
        <f aca="false">N17*N23</f>
        <v>120.26206513341</v>
      </c>
      <c r="O28" s="32" t="n">
        <f aca="false">O17*O23</f>
        <v>134.859444482076</v>
      </c>
      <c r="P28" s="32" t="n">
        <f aca="false">P17*P23</f>
        <v>149.310850037255</v>
      </c>
      <c r="Q28" s="32" t="n">
        <f aca="false">Q17*Q23</f>
        <v>171.517741536883</v>
      </c>
      <c r="R28" s="32" t="n">
        <f aca="false">R17*R23</f>
        <v>185.602564121514</v>
      </c>
      <c r="S28" s="32" t="n">
        <f aca="false">S17*S23</f>
        <v>207.446538480299</v>
      </c>
      <c r="T28" s="32" t="n">
        <f aca="false">T17*T23</f>
        <v>221.172073095496</v>
      </c>
      <c r="U28" s="32" t="n">
        <f aca="false">U17*U23</f>
        <v>242.660352364541</v>
      </c>
      <c r="V28" s="32" t="n">
        <f aca="false">V17*V23</f>
        <v>256.033748840895</v>
      </c>
      <c r="W28" s="32" t="n">
        <f aca="false">W17*W23</f>
        <v>277.173411352486</v>
      </c>
      <c r="X28" s="32" t="n">
        <f aca="false">X17*X23</f>
        <v>290.201677238961</v>
      </c>
      <c r="Y28" s="32" t="n">
        <f aca="false">Y17*Y23</f>
        <v>310.999660466572</v>
      </c>
      <c r="Z28" s="32" t="n">
        <f aca="false">Z17*Z23</f>
        <v>323.689663861906</v>
      </c>
      <c r="AA28" s="32" t="n">
        <f aca="false">AA17*AA23</f>
        <v>344.152767223287</v>
      </c>
      <c r="AB28" s="32" t="n">
        <f aca="false">AB17*AB23</f>
        <v>364.411239551054</v>
      </c>
      <c r="AC28" s="32" t="n">
        <f aca="false">AC17*AC23</f>
        <v>392.367127155544</v>
      </c>
      <c r="AD28" s="32" t="n">
        <f aca="false">AD17*AD23</f>
        <v>412.143455883988</v>
      </c>
      <c r="AE28" s="32" t="n">
        <f aca="false">AE17*AE23</f>
        <v>439.622021325148</v>
      </c>
      <c r="AF28" s="32" t="n">
        <f aca="false">AF17*AF23</f>
        <v>458.925801111897</v>
      </c>
      <c r="AG28" s="32" t="n">
        <f aca="false">AG17*AG23</f>
        <v>478.036543100778</v>
      </c>
      <c r="AH28" s="32" t="n">
        <f aca="false">AH17*AH23</f>
        <v>496.95617766977</v>
      </c>
      <c r="AI28" s="32" t="n">
        <f aca="false">AI17*AI23</f>
        <v>507.786615893072</v>
      </c>
      <c r="AJ28" s="32" t="n">
        <f aca="false">AJ17*AJ23</f>
        <v>518.508749734142</v>
      </c>
      <c r="AK28" s="32" t="n">
        <f aca="false">AK17*AK23</f>
        <v>529.1236622368</v>
      </c>
    </row>
    <row r="29" customFormat="false" ht="15" hidden="false" customHeight="true" outlineLevel="0" collapsed="false">
      <c r="A29" s="25" t="s">
        <v>262</v>
      </c>
      <c r="B29" s="32" t="n">
        <f aca="false">MAX(0,B27-B28)</f>
        <v>270</v>
      </c>
      <c r="C29" s="32" t="n">
        <f aca="false">MAX(0,C27-C28)</f>
        <v>270</v>
      </c>
      <c r="D29" s="32" t="n">
        <f aca="false">MAX(0,D27-D28)</f>
        <v>262.1</v>
      </c>
      <c r="E29" s="32" t="n">
        <f aca="false">MAX(0,E27-E28)</f>
        <v>246.379</v>
      </c>
      <c r="F29" s="32" t="n">
        <f aca="false">MAX(0,F27-F28)</f>
        <v>238.71521</v>
      </c>
      <c r="G29" s="32" t="n">
        <f aca="false">MAX(0,G27-G28)</f>
        <v>223.2280579</v>
      </c>
      <c r="H29" s="32" t="n">
        <f aca="false">MAX(0,H27-H28)</f>
        <v>215.795777321</v>
      </c>
      <c r="I29" s="32" t="n">
        <f aca="false">MAX(0,I27-I28)</f>
        <v>200.53781954779</v>
      </c>
      <c r="J29" s="32" t="n">
        <f aca="false">MAX(0,J27-J28)</f>
        <v>193.332441352312</v>
      </c>
      <c r="K29" s="32" t="n">
        <f aca="false">MAX(0,K27-K28)</f>
        <v>178.299116938789</v>
      </c>
      <c r="L29" s="32" t="n">
        <f aca="false">MAX(0,L27-L28)</f>
        <v>171.316125769401</v>
      </c>
      <c r="M29" s="32" t="n">
        <f aca="false">MAX(0,M27-M28)</f>
        <v>156.502964511707</v>
      </c>
      <c r="N29" s="32" t="n">
        <f aca="false">MAX(0,N27-N28)</f>
        <v>249.73793486659</v>
      </c>
      <c r="O29" s="32" t="n">
        <f aca="false">MAX(0,O27-O28)</f>
        <v>235.140555517924</v>
      </c>
      <c r="P29" s="32" t="n">
        <f aca="false">MAX(0,P27-P28)</f>
        <v>220.689149962745</v>
      </c>
      <c r="Q29" s="32" t="n">
        <f aca="false">MAX(0,Q27-Q28)</f>
        <v>198.482258463117</v>
      </c>
      <c r="R29" s="32" t="n">
        <f aca="false">MAX(0,R27-R28)</f>
        <v>284.397435878486</v>
      </c>
      <c r="S29" s="32" t="n">
        <f aca="false">MAX(0,S27-S28)</f>
        <v>262.553461519701</v>
      </c>
      <c r="T29" s="32" t="n">
        <f aca="false">MAX(0,T27-T28)</f>
        <v>348.827926904504</v>
      </c>
      <c r="U29" s="32" t="n">
        <f aca="false">MAX(0,U27-U28)</f>
        <v>327.339647635459</v>
      </c>
      <c r="V29" s="32" t="n">
        <f aca="false">MAX(0,V27-V28)</f>
        <v>313.966251159105</v>
      </c>
      <c r="W29" s="32" t="n">
        <f aca="false">MAX(0,W27-W28)</f>
        <v>292.826588647514</v>
      </c>
      <c r="X29" s="32" t="n">
        <f aca="false">MAX(0,X27-X28)</f>
        <v>379.798322761039</v>
      </c>
      <c r="Y29" s="32" t="n">
        <f aca="false">MAX(0,Y27-Y28)</f>
        <v>359.000339533428</v>
      </c>
      <c r="Z29" s="32" t="n">
        <f aca="false">MAX(0,Z27-Z28)</f>
        <v>346.310336138094</v>
      </c>
      <c r="AA29" s="32" t="n">
        <f aca="false">MAX(0,AA27-AA28)</f>
        <v>325.847232776713</v>
      </c>
      <c r="AB29" s="32" t="n">
        <f aca="false">MAX(0,AB27-AB28)</f>
        <v>305.588760448946</v>
      </c>
      <c r="AC29" s="32" t="n">
        <f aca="false">MAX(0,AC27-AC28)</f>
        <v>277.632872844456</v>
      </c>
      <c r="AD29" s="32" t="n">
        <f aca="false">MAX(0,AD27-AD28)</f>
        <v>257.856544116012</v>
      </c>
      <c r="AE29" s="32" t="n">
        <f aca="false">MAX(0,AE27-AE28)</f>
        <v>230.377978674852</v>
      </c>
      <c r="AF29" s="32" t="n">
        <f aca="false">MAX(0,AF27-AF28)</f>
        <v>211.074198888103</v>
      </c>
      <c r="AG29" s="32" t="n">
        <f aca="false">MAX(0,AG27-AG28)</f>
        <v>191.963456899222</v>
      </c>
      <c r="AH29" s="32" t="n">
        <f aca="false">MAX(0,AH27-AH28)</f>
        <v>173.04382233023</v>
      </c>
      <c r="AI29" s="32" t="n">
        <f aca="false">MAX(0,AI27-AI28)</f>
        <v>162.213384106928</v>
      </c>
      <c r="AJ29" s="32" t="n">
        <f aca="false">MAX(0,AJ27-AJ28)</f>
        <v>151.491250265858</v>
      </c>
      <c r="AK29" s="32" t="n">
        <f aca="false">MAX(0,AK27-AK28)</f>
        <v>140.8763377632</v>
      </c>
    </row>
    <row r="30" customFormat="false" ht="15" hidden="false" customHeight="true" outlineLevel="0" collapsed="false">
      <c r="A30" s="25" t="s">
        <v>263</v>
      </c>
      <c r="B30" s="30" t="n">
        <f aca="false">MIN(B12+B11,INT(B29/Cases!$H$22),MAX(0,INT((Staffing!$F$13/Inputs!$B$23+B25)*2)-(0-B15)))</f>
        <v>0</v>
      </c>
      <c r="C30" s="30" t="n">
        <f aca="false">MIN(C12+C11,INT(C29/Cases!$H$22),MAX(0,INT((Staffing!$F$13/Inputs!$B$23+C25)*2)-(B36-C15)))</f>
        <v>1</v>
      </c>
      <c r="D30" s="30" t="n">
        <f aca="false">MIN(D12+D11,INT(D29/Cases!$H$22),MAX(0,INT((Staffing!$F$13/Inputs!$B$23+D25)*2)-(C36-D15)))</f>
        <v>2</v>
      </c>
      <c r="E30" s="30" t="n">
        <f aca="false">MIN(E12+E11,INT(E29/Cases!$H$22),MAX(0,INT((Staffing!$F$13/Inputs!$B$23+E25)*2)-(D36-E15)))</f>
        <v>1</v>
      </c>
      <c r="F30" s="30" t="n">
        <f aca="false">MIN(F12+F11,INT(F29/Cases!$H$22),MAX(0,INT((Staffing!$F$13/Inputs!$B$23+F25)*2)-(E36-F15)))</f>
        <v>2</v>
      </c>
      <c r="G30" s="30" t="n">
        <f aca="false">MIN(G12+G11,INT(G29/Cases!$H$22),MAX(0,INT((Staffing!$F$13/Inputs!$B$23+G25)*2)-(F36-G15)))</f>
        <v>1</v>
      </c>
      <c r="H30" s="30" t="n">
        <f aca="false">MIN(H12+H11,INT(H29/Cases!$H$22),MAX(0,INT((Staffing!$F$13/Inputs!$B$23+H25)*2)-(G36-H15)))</f>
        <v>2</v>
      </c>
      <c r="I30" s="30" t="n">
        <f aca="false">MIN(I12+I11,INT(I29/Cases!$H$22),MAX(0,INT((Staffing!$F$13/Inputs!$B$23+I25)*2)-(H36-I15)))</f>
        <v>1</v>
      </c>
      <c r="J30" s="30" t="n">
        <f aca="false">MIN(J12+J11,INT(J29/Cases!$H$22),MAX(0,INT((Staffing!$F$13/Inputs!$B$23+J25)*2)-(I36-J15)))</f>
        <v>2</v>
      </c>
      <c r="K30" s="30" t="n">
        <f aca="false">MIN(K12+K11,INT(K29/Cases!$H$22),MAX(0,INT((Staffing!$F$13/Inputs!$B$23+K25)*2)-(J36-K15)))</f>
        <v>1</v>
      </c>
      <c r="L30" s="30" t="n">
        <f aca="false">MIN(L12+L11,INT(L29/Cases!$H$22),MAX(0,INT((Staffing!$F$13/Inputs!$B$23+L25)*2)-(K36-L15)))</f>
        <v>2</v>
      </c>
      <c r="M30" s="30" t="n">
        <f aca="false">MIN(M12+M11,INT(M29/Cases!$H$22),MAX(0,INT((Staffing!$F$13/Inputs!$B$23+M25)*2)-(L36-M15)))</f>
        <v>1</v>
      </c>
      <c r="N30" s="30" t="n">
        <f aca="false">MIN(N12+N11,INT(N29/Cases!$H$22),MAX(0,INT((Staffing!$F$13/Inputs!$B$23+N25)*2)-(M36-N15)))</f>
        <v>2</v>
      </c>
      <c r="O30" s="30" t="n">
        <f aca="false">MIN(O12+O11,INT(O29/Cases!$H$22),MAX(0,INT((Staffing!$F$13/Inputs!$B$23+O25)*2)-(N36-O15)))</f>
        <v>2</v>
      </c>
      <c r="P30" s="30" t="n">
        <f aca="false">MIN(P12+P11,INT(P29/Cases!$H$22),MAX(0,INT((Staffing!$F$13/Inputs!$B$23+P25)*2)-(O36-P15)))</f>
        <v>3</v>
      </c>
      <c r="Q30" s="30" t="n">
        <f aca="false">MIN(Q12+Q11,INT(Q29/Cases!$H$22),MAX(0,INT((Staffing!$F$13/Inputs!$B$23+Q25)*2)-(P36-Q15)))</f>
        <v>2</v>
      </c>
      <c r="R30" s="30" t="n">
        <f aca="false">MIN(R12+R11,INT(R29/Cases!$H$22),MAX(0,INT((Staffing!$F$13/Inputs!$B$23+R25)*2)-(Q36-R15)))</f>
        <v>3</v>
      </c>
      <c r="S30" s="30" t="n">
        <f aca="false">MIN(S12+S11,INT(S29/Cases!$H$22),MAX(0,INT((Staffing!$F$13/Inputs!$B$23+S25)*2)-(R36-S15)))</f>
        <v>2</v>
      </c>
      <c r="T30" s="30" t="n">
        <f aca="false">MIN(T12+T11,INT(T29/Cases!$H$22),MAX(0,INT((Staffing!$F$13/Inputs!$B$23+T25)*2)-(S36-T15)))</f>
        <v>3</v>
      </c>
      <c r="U30" s="30" t="n">
        <f aca="false">MIN(U12+U11,INT(U29/Cases!$H$22),MAX(0,INT((Staffing!$F$13/Inputs!$B$23+U25)*2)-(T36-U15)))</f>
        <v>2</v>
      </c>
      <c r="V30" s="30" t="n">
        <f aca="false">MIN(V12+V11,INT(V29/Cases!$H$22),MAX(0,INT((Staffing!$F$13/Inputs!$B$23+V25)*2)-(U36-V15)))</f>
        <v>3</v>
      </c>
      <c r="W30" s="30" t="n">
        <f aca="false">MIN(W12+W11,INT(W29/Cases!$H$22),MAX(0,INT((Staffing!$F$13/Inputs!$B$23+W25)*2)-(V36-W15)))</f>
        <v>2</v>
      </c>
      <c r="X30" s="30" t="n">
        <f aca="false">MIN(X12+X11,INT(X29/Cases!$H$22),MAX(0,INT((Staffing!$F$13/Inputs!$B$23+X25)*2)-(W36-X15)))</f>
        <v>3</v>
      </c>
      <c r="Y30" s="30" t="n">
        <f aca="false">MIN(Y12+Y11,INT(Y29/Cases!$H$22),MAX(0,INT((Staffing!$F$13/Inputs!$B$23+Y25)*2)-(X36-Y15)))</f>
        <v>2</v>
      </c>
      <c r="Z30" s="30" t="n">
        <f aca="false">MIN(Z12+Z11,INT(Z29/Cases!$H$22),MAX(0,INT((Staffing!$F$13/Inputs!$B$23+Z25)*2)-(Y36-Z15)))</f>
        <v>3</v>
      </c>
      <c r="AA30" s="30" t="n">
        <f aca="false">MIN(AA12+AA11,INT(AA29/Cases!$H$22),MAX(0,INT((Staffing!$F$13/Inputs!$B$23+AA25)*2)-(Z36-AA15)))</f>
        <v>3</v>
      </c>
      <c r="AB30" s="30" t="n">
        <f aca="false">MIN(AB12+AB11,INT(AB29/Cases!$H$22),MAX(0,INT((Staffing!$F$13/Inputs!$B$23+AB25)*2)-(AA36-AB15)))</f>
        <v>4</v>
      </c>
      <c r="AC30" s="30" t="n">
        <f aca="false">MIN(AC12+AC11,INT(AC29/Cases!$H$22),MAX(0,INT((Staffing!$F$13/Inputs!$B$23+AC25)*2)-(AB36-AC15)))</f>
        <v>3</v>
      </c>
      <c r="AD30" s="30" t="n">
        <f aca="false">MIN(AD12+AD11,INT(AD29/Cases!$H$22),MAX(0,INT((Staffing!$F$13/Inputs!$B$23+AD25)*2)-(AC36-AD15)))</f>
        <v>4</v>
      </c>
      <c r="AE30" s="30" t="n">
        <f aca="false">MIN(AE12+AE11,INT(AE29/Cases!$H$22),MAX(0,INT((Staffing!$F$13/Inputs!$B$23+AE25)*2)-(AD36-AE15)))</f>
        <v>3</v>
      </c>
      <c r="AF30" s="30" t="n">
        <f aca="false">MIN(AF12+AF11,INT(AF29/Cases!$H$22),MAX(0,INT((Staffing!$F$13/Inputs!$B$23+AF25)*2)-(AE36-AF15)))</f>
        <v>3</v>
      </c>
      <c r="AG30" s="30" t="n">
        <f aca="false">MIN(AG12+AG11,INT(AG29/Cases!$H$22),MAX(0,INT((Staffing!$F$13/Inputs!$B$23+AG25)*2)-(AF36-AG15)))</f>
        <v>3</v>
      </c>
      <c r="AH30" s="30" t="n">
        <f aca="false">MIN(AH12+AH11,INT(AH29/Cases!$H$22),MAX(0,INT((Staffing!$F$13/Inputs!$B$23+AH25)*2)-(AG36-AH15)))</f>
        <v>2</v>
      </c>
      <c r="AI30" s="30" t="n">
        <f aca="false">MIN(AI12+AI11,INT(AI29/Cases!$H$22),MAX(0,INT((Staffing!$F$13/Inputs!$B$23+AI25)*2)-(AH36-AI15)))</f>
        <v>2</v>
      </c>
      <c r="AJ30" s="30" t="n">
        <f aca="false">MIN(AJ12+AJ11,INT(AJ29/Cases!$H$22),MAX(0,INT((Staffing!$F$13/Inputs!$B$23+AJ25)*2)-(AI36-AJ15)))</f>
        <v>2</v>
      </c>
      <c r="AK30" s="30" t="n">
        <f aca="false">MIN(AK12+AK11,INT(AK29/Cases!$H$22),MAX(0,INT((Staffing!$F$13/Inputs!$B$23+AK25)*2)-(AJ36-AK15)))</f>
        <v>2</v>
      </c>
    </row>
    <row r="31" customFormat="false" ht="15" hidden="false" customHeight="true" outlineLevel="0" collapsed="false">
      <c r="A31" s="25" t="s">
        <v>264</v>
      </c>
      <c r="B31" s="30" t="n">
        <f aca="false">B30*Cases!$H$22</f>
        <v>0</v>
      </c>
      <c r="C31" s="30" t="n">
        <f aca="false">C30*Cases!$H$22</f>
        <v>60</v>
      </c>
      <c r="D31" s="30" t="n">
        <f aca="false">D30*Cases!$H$22</f>
        <v>120</v>
      </c>
      <c r="E31" s="30" t="n">
        <f aca="false">E30*Cases!$H$22</f>
        <v>60</v>
      </c>
      <c r="F31" s="30" t="n">
        <f aca="false">F30*Cases!$H$22</f>
        <v>120</v>
      </c>
      <c r="G31" s="30" t="n">
        <f aca="false">G30*Cases!$H$22</f>
        <v>60</v>
      </c>
      <c r="H31" s="30" t="n">
        <f aca="false">H30*Cases!$H$22</f>
        <v>120</v>
      </c>
      <c r="I31" s="30" t="n">
        <f aca="false">I30*Cases!$H$22</f>
        <v>60</v>
      </c>
      <c r="J31" s="30" t="n">
        <f aca="false">J30*Cases!$H$22</f>
        <v>120</v>
      </c>
      <c r="K31" s="30" t="n">
        <f aca="false">K30*Cases!$H$22</f>
        <v>60</v>
      </c>
      <c r="L31" s="30" t="n">
        <f aca="false">L30*Cases!$H$22</f>
        <v>120</v>
      </c>
      <c r="M31" s="30" t="n">
        <f aca="false">M30*Cases!$H$22</f>
        <v>60</v>
      </c>
      <c r="N31" s="30" t="n">
        <f aca="false">N30*Cases!$H$22</f>
        <v>120</v>
      </c>
      <c r="O31" s="30" t="n">
        <f aca="false">O30*Cases!$H$22</f>
        <v>120</v>
      </c>
      <c r="P31" s="30" t="n">
        <f aca="false">P30*Cases!$H$22</f>
        <v>180</v>
      </c>
      <c r="Q31" s="30" t="n">
        <f aca="false">Q30*Cases!$H$22</f>
        <v>120</v>
      </c>
      <c r="R31" s="30" t="n">
        <f aca="false">R30*Cases!$H$22</f>
        <v>180</v>
      </c>
      <c r="S31" s="30" t="n">
        <f aca="false">S30*Cases!$H$22</f>
        <v>120</v>
      </c>
      <c r="T31" s="30" t="n">
        <f aca="false">T30*Cases!$H$22</f>
        <v>180</v>
      </c>
      <c r="U31" s="30" t="n">
        <f aca="false">U30*Cases!$H$22</f>
        <v>120</v>
      </c>
      <c r="V31" s="30" t="n">
        <f aca="false">V30*Cases!$H$22</f>
        <v>180</v>
      </c>
      <c r="W31" s="30" t="n">
        <f aca="false">W30*Cases!$H$22</f>
        <v>120</v>
      </c>
      <c r="X31" s="30" t="n">
        <f aca="false">X30*Cases!$H$22</f>
        <v>180</v>
      </c>
      <c r="Y31" s="30" t="n">
        <f aca="false">Y30*Cases!$H$22</f>
        <v>120</v>
      </c>
      <c r="Z31" s="30" t="n">
        <f aca="false">Z30*Cases!$H$22</f>
        <v>180</v>
      </c>
      <c r="AA31" s="30" t="n">
        <f aca="false">AA30*Cases!$H$22</f>
        <v>180</v>
      </c>
      <c r="AB31" s="30" t="n">
        <f aca="false">AB30*Cases!$H$22</f>
        <v>240</v>
      </c>
      <c r="AC31" s="30" t="n">
        <f aca="false">AC30*Cases!$H$22</f>
        <v>180</v>
      </c>
      <c r="AD31" s="30" t="n">
        <f aca="false">AD30*Cases!$H$22</f>
        <v>240</v>
      </c>
      <c r="AE31" s="30" t="n">
        <f aca="false">AE30*Cases!$H$22</f>
        <v>180</v>
      </c>
      <c r="AF31" s="30" t="n">
        <f aca="false">AF30*Cases!$H$22</f>
        <v>180</v>
      </c>
      <c r="AG31" s="30" t="n">
        <f aca="false">AG30*Cases!$H$22</f>
        <v>180</v>
      </c>
      <c r="AH31" s="30" t="n">
        <f aca="false">AH30*Cases!$H$22</f>
        <v>120</v>
      </c>
      <c r="AI31" s="30" t="n">
        <f aca="false">AI30*Cases!$H$22</f>
        <v>120</v>
      </c>
      <c r="AJ31" s="30" t="n">
        <f aca="false">AJ30*Cases!$H$22</f>
        <v>120</v>
      </c>
      <c r="AK31" s="30" t="n">
        <f aca="false">AK30*Cases!$H$22</f>
        <v>120</v>
      </c>
    </row>
    <row r="32" customFormat="false" ht="15" hidden="false" customHeight="true" outlineLevel="0" collapsed="false">
      <c r="A32" s="25" t="s">
        <v>265</v>
      </c>
      <c r="B32" s="32" t="n">
        <f aca="false">MIN(B18*Cases!$H$25,MAX(0,B29-B31))</f>
        <v>0</v>
      </c>
      <c r="C32" s="32" t="n">
        <f aca="false">MIN(C18*Cases!$H$25,MAX(0,C29-C31))</f>
        <v>0</v>
      </c>
      <c r="D32" s="32" t="n">
        <f aca="false">MIN(D18*Cases!$H$25,MAX(0,D29-D31))</f>
        <v>1</v>
      </c>
      <c r="E32" s="32" t="n">
        <f aca="false">MIN(E18*Cases!$H$25,MAX(0,E29-E31))</f>
        <v>3.98</v>
      </c>
      <c r="F32" s="32" t="n">
        <f aca="false">MIN(F18*Cases!$H$25,MAX(0,F29-F31))</f>
        <v>6.9202</v>
      </c>
      <c r="G32" s="32" t="n">
        <f aca="false">MIN(G18*Cases!$H$25,MAX(0,G29-G31))</f>
        <v>9.840998</v>
      </c>
      <c r="H32" s="32" t="n">
        <f aca="false">MIN(H18*Cases!$H$25,MAX(0,H29-H31))</f>
        <v>12.72258802</v>
      </c>
      <c r="I32" s="32" t="n">
        <f aca="false">MIN(I18*Cases!$H$25,MAX(0,I29-I31))</f>
        <v>15.5853621398</v>
      </c>
      <c r="J32" s="32" t="n">
        <f aca="false">MIN(J18*Cases!$H$25,MAX(0,J29-J31))</f>
        <v>18.409508518402</v>
      </c>
      <c r="K32" s="32" t="n">
        <f aca="false">MIN(K18*Cases!$H$25,MAX(0,K29-K31))</f>
        <v>21.215413433218</v>
      </c>
      <c r="L32" s="32" t="n">
        <f aca="false">MIN(L18*Cases!$H$25,MAX(0,L29-L31))</f>
        <v>23.9832592988858</v>
      </c>
      <c r="M32" s="32" t="n">
        <f aca="false">MIN(M18*Cases!$H$25,MAX(0,M29-M31))</f>
        <v>26.7334267058969</v>
      </c>
      <c r="N32" s="32" t="n">
        <f aca="false">MIN(N18*Cases!$H$25,MAX(0,N29-N31))</f>
        <v>29.446092438838</v>
      </c>
      <c r="O32" s="32" t="n">
        <f aca="false">MIN(O18*Cases!$H$25,MAX(0,O29-O31))</f>
        <v>32.1416315144496</v>
      </c>
      <c r="P32" s="32" t="n">
        <f aca="false">MIN(P18*Cases!$H$25,MAX(0,P29-P31))</f>
        <v>35.8002151993051</v>
      </c>
      <c r="Q32" s="32" t="n">
        <f aca="false">MIN(Q18*Cases!$H$25,MAX(0,Q29-Q31))</f>
        <v>40.422213047312</v>
      </c>
      <c r="R32" s="32" t="n">
        <f aca="false">MIN(R18*Cases!$H$25,MAX(0,R29-R31))</f>
        <v>44.9879909168389</v>
      </c>
      <c r="S32" s="32" t="n">
        <f aca="false">MIN(S18*Cases!$H$25,MAX(0,S29-S31))</f>
        <v>49.5181110076705</v>
      </c>
      <c r="T32" s="32" t="n">
        <f aca="false">MIN(T18*Cases!$H$25,MAX(0,T29-T31))</f>
        <v>53.9929298975938</v>
      </c>
      <c r="U32" s="32" t="n">
        <f aca="false">MIN(U18*Cases!$H$25,MAX(0,U29-U31))</f>
        <v>58.4330005986179</v>
      </c>
      <c r="V32" s="32" t="n">
        <f aca="false">MIN(V18*Cases!$H$25,MAX(0,V29-V31))</f>
        <v>62.8186705926317</v>
      </c>
      <c r="W32" s="32" t="n">
        <f aca="false">MIN(W18*Cases!$H$25,MAX(0,W29-W31))</f>
        <v>67.1704838867054</v>
      </c>
      <c r="X32" s="32" t="n">
        <f aca="false">MIN(X18*Cases!$H$25,MAX(0,X29-X31))</f>
        <v>71.4687790478383</v>
      </c>
      <c r="Y32" s="32" t="n">
        <f aca="false">MIN(Y18*Cases!$H$25,MAX(0,Y29-Y31))</f>
        <v>75.73409125736</v>
      </c>
      <c r="Z32" s="32" t="n">
        <f aca="false">MIN(Z18*Cases!$H$25,MAX(0,Z29-Z31))</f>
        <v>79.9467503447864</v>
      </c>
      <c r="AA32" s="32" t="n">
        <f aca="false">MIN(AA18*Cases!$H$25,MAX(0,AA29-AA31))</f>
        <v>84.1272828413385</v>
      </c>
      <c r="AB32" s="32" t="n">
        <f aca="false">MIN(AB18*Cases!$H$25,MAX(0,AB29-AB31))</f>
        <v>65.5887604489458</v>
      </c>
      <c r="AC32" s="32" t="n">
        <f aca="false">MIN(AC18*Cases!$H$25,MAX(0,AC29-AC31))</f>
        <v>95.3334499127959</v>
      </c>
      <c r="AD32" s="32" t="n">
        <f aca="false">MIN(AD18*Cases!$H$25,MAX(0,AD29-AD31))</f>
        <v>17.8565441160118</v>
      </c>
      <c r="AE32" s="32" t="n">
        <f aca="false">MIN(AE18*Cases!$H$25,MAX(0,AE29-AE31))</f>
        <v>50.3779786748517</v>
      </c>
      <c r="AF32" s="32" t="n">
        <f aca="false">MIN(AF18*Cases!$H$25,MAX(0,AF29-AF31))</f>
        <v>31.0741988881031</v>
      </c>
      <c r="AG32" s="32" t="n">
        <f aca="false">MIN(AG18*Cases!$H$25,MAX(0,AG29-AG31))</f>
        <v>11.9634568992221</v>
      </c>
      <c r="AH32" s="32" t="n">
        <f aca="false">MIN(AH18*Cases!$H$25,MAX(0,AH29-AH31))</f>
        <v>53.0438223302298</v>
      </c>
      <c r="AI32" s="32" t="n">
        <f aca="false">MIN(AI18*Cases!$H$25,MAX(0,AI29-AI31))</f>
        <v>42.2133841069276</v>
      </c>
      <c r="AJ32" s="32" t="n">
        <f aca="false">MIN(AJ18*Cases!$H$25,MAX(0,AJ29-AJ31))</f>
        <v>31.4912502658583</v>
      </c>
      <c r="AK32" s="32" t="n">
        <f aca="false">MIN(AK18*Cases!$H$25,MAX(0,AK29-AK31))</f>
        <v>20.8763377631997</v>
      </c>
    </row>
    <row r="33" customFormat="false" ht="15" hidden="false" customHeight="true" outlineLevel="0" collapsed="false">
      <c r="A33" s="25" t="s">
        <v>266</v>
      </c>
      <c r="B33" s="32" t="n">
        <f aca="false">SUM(B28,B31:B32)</f>
        <v>0</v>
      </c>
      <c r="C33" s="32" t="n">
        <f aca="false">SUM(C28,C31:C32)</f>
        <v>60</v>
      </c>
      <c r="D33" s="32" t="n">
        <f aca="false">SUM(D28,D31:D32)</f>
        <v>128.9</v>
      </c>
      <c r="E33" s="32" t="n">
        <f aca="false">SUM(E28,E31:E32)</f>
        <v>87.601</v>
      </c>
      <c r="F33" s="32" t="n">
        <f aca="false">SUM(F28,F31:F32)</f>
        <v>158.20499</v>
      </c>
      <c r="G33" s="32" t="n">
        <f aca="false">SUM(G28,G31:G32)</f>
        <v>116.6129401</v>
      </c>
      <c r="H33" s="32" t="n">
        <f aca="false">SUM(H28,H31:H32)</f>
        <v>186.926810699</v>
      </c>
      <c r="I33" s="32" t="n">
        <f aca="false">SUM(I28,I31:I32)</f>
        <v>145.04754259201</v>
      </c>
      <c r="J33" s="32" t="n">
        <f aca="false">SUM(J28,J31:J32)</f>
        <v>215.07706716609</v>
      </c>
      <c r="K33" s="32" t="n">
        <f aca="false">SUM(K28,K31:K32)</f>
        <v>172.916296494429</v>
      </c>
      <c r="L33" s="32" t="n">
        <f aca="false">SUM(L28,L31:L32)</f>
        <v>242.667133529485</v>
      </c>
      <c r="M33" s="32" t="n">
        <f aca="false">SUM(M28,M31:M32)</f>
        <v>200.23046219419</v>
      </c>
      <c r="N33" s="32" t="n">
        <f aca="false">SUM(N28,N31:N32)</f>
        <v>269.708157572248</v>
      </c>
      <c r="O33" s="32" t="n">
        <f aca="false">SUM(O28,O31:O32)</f>
        <v>287.001075996525</v>
      </c>
      <c r="P33" s="32" t="n">
        <f aca="false">SUM(P28,P31:P32)</f>
        <v>365.11106523656</v>
      </c>
      <c r="Q33" s="32" t="n">
        <f aca="false">SUM(Q28,Q31:Q32)</f>
        <v>331.939954584195</v>
      </c>
      <c r="R33" s="32" t="n">
        <f aca="false">SUM(R28,R31:R32)</f>
        <v>410.590555038353</v>
      </c>
      <c r="S33" s="32" t="n">
        <f aca="false">SUM(S28,S31:S32)</f>
        <v>376.964649487969</v>
      </c>
      <c r="T33" s="32" t="n">
        <f aca="false">SUM(T28,T31:T32)</f>
        <v>455.165002993089</v>
      </c>
      <c r="U33" s="32" t="n">
        <f aca="false">SUM(U28,U31:U32)</f>
        <v>421.093352963159</v>
      </c>
      <c r="V33" s="32" t="n">
        <f aca="false">SUM(V28,V31:V32)</f>
        <v>498.852419433527</v>
      </c>
      <c r="W33" s="32" t="n">
        <f aca="false">SUM(W28,W31:W32)</f>
        <v>464.343895239192</v>
      </c>
      <c r="X33" s="32" t="n">
        <f aca="false">SUM(X28,X31:X32)</f>
        <v>541.6704562868</v>
      </c>
      <c r="Y33" s="32" t="n">
        <f aca="false">SUM(Y28,Y31:Y32)</f>
        <v>506.733751723932</v>
      </c>
      <c r="Z33" s="32" t="n">
        <f aca="false">SUM(Z28,Z31:Z32)</f>
        <v>583.636414206693</v>
      </c>
      <c r="AA33" s="32" t="n">
        <f aca="false">SUM(AA28,AA31:AA32)</f>
        <v>608.280050064626</v>
      </c>
      <c r="AB33" s="32" t="n">
        <f aca="false">SUM(AB28,AB31:AB32)</f>
        <v>670</v>
      </c>
      <c r="AC33" s="32" t="n">
        <f aca="false">SUM(AC28,AC31:AC32)</f>
        <v>667.70057706834</v>
      </c>
      <c r="AD33" s="32" t="n">
        <f aca="false">SUM(AD28,AD31:AD32)</f>
        <v>670</v>
      </c>
      <c r="AE33" s="32" t="n">
        <f aca="false">SUM(AE28,AE31:AE32)</f>
        <v>670</v>
      </c>
      <c r="AF33" s="32" t="n">
        <f aca="false">SUM(AF28,AF31:AF32)</f>
        <v>670</v>
      </c>
      <c r="AG33" s="32" t="n">
        <f aca="false">SUM(AG28,AG31:AG32)</f>
        <v>670</v>
      </c>
      <c r="AH33" s="32" t="n">
        <f aca="false">SUM(AH28,AH31:AH32)</f>
        <v>670</v>
      </c>
      <c r="AI33" s="32" t="n">
        <f aca="false">SUM(AI28,AI31:AI32)</f>
        <v>670</v>
      </c>
      <c r="AJ33" s="32" t="n">
        <f aca="false">SUM(AJ28,AJ31:AJ32)</f>
        <v>670</v>
      </c>
      <c r="AK33" s="32" t="n">
        <f aca="false">SUM(AK28,AK31:AK32)</f>
        <v>670</v>
      </c>
    </row>
    <row r="34" customFormat="false" ht="15" hidden="false" customHeight="true" outlineLevel="0" collapsed="false">
      <c r="A34" s="25" t="s">
        <v>267</v>
      </c>
      <c r="B34" s="29" t="n">
        <f aca="false">IFERROR(B33/B27,0)</f>
        <v>0</v>
      </c>
      <c r="C34" s="29" t="n">
        <f aca="false">IFERROR(C33/C27,0)</f>
        <v>0.222222222222222</v>
      </c>
      <c r="D34" s="29" t="n">
        <f aca="false">IFERROR(D33/D27,0)</f>
        <v>0.477407407407407</v>
      </c>
      <c r="E34" s="29" t="n">
        <f aca="false">IFERROR(E33/E27,0)</f>
        <v>0.324448148148148</v>
      </c>
      <c r="F34" s="29" t="n">
        <f aca="false">IFERROR(F33/F27,0)</f>
        <v>0.585944407407408</v>
      </c>
      <c r="G34" s="29" t="n">
        <f aca="false">IFERROR(G33/G27,0)</f>
        <v>0.431899778148148</v>
      </c>
      <c r="H34" s="29" t="n">
        <f aca="false">IFERROR(H33/H27,0)</f>
        <v>0.692321521107407</v>
      </c>
      <c r="I34" s="29" t="n">
        <f aca="false">IFERROR(I33/I27,0)</f>
        <v>0.537213120711148</v>
      </c>
      <c r="J34" s="29" t="n">
        <f aca="false">IFERROR(J33/J27,0)</f>
        <v>0.796581730244777</v>
      </c>
      <c r="K34" s="29" t="n">
        <f aca="false">IFERROR(K33/K27,0)</f>
        <v>0.640430727757144</v>
      </c>
      <c r="L34" s="29" t="n">
        <f aca="false">IFERROR(L33/L27,0)</f>
        <v>0.898767161220314</v>
      </c>
      <c r="M34" s="29" t="n">
        <f aca="false">IFERROR(M33/M27,0)</f>
        <v>0.741594304422925</v>
      </c>
      <c r="N34" s="29" t="n">
        <f aca="false">IFERROR(N33/N27,0)</f>
        <v>0.728940966411481</v>
      </c>
      <c r="O34" s="29" t="n">
        <f aca="false">IFERROR(O33/O27,0)</f>
        <v>0.775678583774393</v>
      </c>
      <c r="P34" s="29" t="n">
        <f aca="false">IFERROR(P33/P27,0)</f>
        <v>0.986786662801514</v>
      </c>
      <c r="Q34" s="29" t="n">
        <f aca="false">IFERROR(Q33/Q27,0)</f>
        <v>0.897135012389715</v>
      </c>
      <c r="R34" s="29" t="n">
        <f aca="false">IFERROR(R33/R27,0)</f>
        <v>0.873596925613516</v>
      </c>
      <c r="S34" s="29" t="n">
        <f aca="false">IFERROR(S33/S27,0)</f>
        <v>0.802052445719083</v>
      </c>
      <c r="T34" s="29" t="n">
        <f aca="false">IFERROR(T33/T27,0)</f>
        <v>0.798535092970332</v>
      </c>
      <c r="U34" s="29" t="n">
        <f aca="false">IFERROR(U33/U27,0)</f>
        <v>0.738760268356419</v>
      </c>
      <c r="V34" s="29" t="n">
        <f aca="false">IFERROR(V33/V27,0)</f>
        <v>0.875179683216714</v>
      </c>
      <c r="W34" s="29" t="n">
        <f aca="false">IFERROR(W33/W27,0)</f>
        <v>0.814638412700336</v>
      </c>
      <c r="X34" s="29" t="n">
        <f aca="false">IFERROR(X33/X27,0)</f>
        <v>0.808463367592239</v>
      </c>
      <c r="Y34" s="29" t="n">
        <f aca="false">IFERROR(Y33/Y27,0)</f>
        <v>0.756319032423779</v>
      </c>
      <c r="Z34" s="29" t="n">
        <f aca="false">IFERROR(Z33/Z27,0)</f>
        <v>0.871099125681631</v>
      </c>
      <c r="AA34" s="29" t="n">
        <f aca="false">IFERROR(AA33/AA27,0)</f>
        <v>0.907880671738247</v>
      </c>
      <c r="AB34" s="29" t="n">
        <f aca="false">IFERROR(AB33/AB27,0)</f>
        <v>1</v>
      </c>
      <c r="AC34" s="29" t="n">
        <f aca="false">IFERROR(AC33/AC27,0)</f>
        <v>0.996568025475134</v>
      </c>
      <c r="AD34" s="29" t="n">
        <f aca="false">IFERROR(AD33/AD27,0)</f>
        <v>1</v>
      </c>
      <c r="AE34" s="29" t="n">
        <f aca="false">IFERROR(AE33/AE27,0)</f>
        <v>1</v>
      </c>
      <c r="AF34" s="29" t="n">
        <f aca="false">IFERROR(AF33/AF27,0)</f>
        <v>1</v>
      </c>
      <c r="AG34" s="29" t="n">
        <f aca="false">IFERROR(AG33/AG27,0)</f>
        <v>1</v>
      </c>
      <c r="AH34" s="29" t="n">
        <f aca="false">IFERROR(AH33/AH27,0)</f>
        <v>1</v>
      </c>
      <c r="AI34" s="29" t="n">
        <f aca="false">IFERROR(AI33/AI27,0)</f>
        <v>1</v>
      </c>
      <c r="AJ34" s="29" t="n">
        <f aca="false">IFERROR(AJ33/AJ27,0)</f>
        <v>1</v>
      </c>
      <c r="AK34" s="29" t="n">
        <f aca="false">IFERROR(AK33/AK27,0)</f>
        <v>1</v>
      </c>
    </row>
    <row r="35" customFormat="false" ht="15" hidden="false" customHeight="true" outlineLevel="0" collapsed="false">
      <c r="A35" s="25" t="s">
        <v>268</v>
      </c>
      <c r="B35" s="30" t="n">
        <f aca="false">B12+B11-B30</f>
        <v>0</v>
      </c>
      <c r="C35" s="30" t="n">
        <f aca="false">C12+C11-C30</f>
        <v>0</v>
      </c>
      <c r="D35" s="30" t="n">
        <f aca="false">D12+D11-D30</f>
        <v>0</v>
      </c>
      <c r="E35" s="30" t="n">
        <f aca="false">E12+E11-E30</f>
        <v>0</v>
      </c>
      <c r="F35" s="30" t="n">
        <f aca="false">F12+F11-F30</f>
        <v>0</v>
      </c>
      <c r="G35" s="30" t="n">
        <f aca="false">G12+G11-G30</f>
        <v>0</v>
      </c>
      <c r="H35" s="30" t="n">
        <f aca="false">H12+H11-H30</f>
        <v>0</v>
      </c>
      <c r="I35" s="30" t="n">
        <f aca="false">I12+I11-I30</f>
        <v>0</v>
      </c>
      <c r="J35" s="30" t="n">
        <f aca="false">J12+J11-J30</f>
        <v>0</v>
      </c>
      <c r="K35" s="30" t="n">
        <f aca="false">K12+K11-K30</f>
        <v>0</v>
      </c>
      <c r="L35" s="30" t="n">
        <f aca="false">L12+L11-L30</f>
        <v>0</v>
      </c>
      <c r="M35" s="30" t="n">
        <f aca="false">M12+M11-M30</f>
        <v>0</v>
      </c>
      <c r="N35" s="30" t="n">
        <f aca="false">N12+N11-N30</f>
        <v>0</v>
      </c>
      <c r="O35" s="30" t="n">
        <f aca="false">O12+O11-O30</f>
        <v>0</v>
      </c>
      <c r="P35" s="30" t="n">
        <f aca="false">P12+P11-P30</f>
        <v>0</v>
      </c>
      <c r="Q35" s="30" t="n">
        <f aca="false">Q12+Q11-Q30</f>
        <v>0</v>
      </c>
      <c r="R35" s="30" t="n">
        <f aca="false">R12+R11-R30</f>
        <v>0</v>
      </c>
      <c r="S35" s="30" t="n">
        <f aca="false">S12+S11-S30</f>
        <v>0</v>
      </c>
      <c r="T35" s="30" t="n">
        <f aca="false">T12+T11-T30</f>
        <v>0</v>
      </c>
      <c r="U35" s="30" t="n">
        <f aca="false">U12+U11-U30</f>
        <v>0</v>
      </c>
      <c r="V35" s="30" t="n">
        <f aca="false">V12+V11-V30</f>
        <v>0</v>
      </c>
      <c r="W35" s="30" t="n">
        <f aca="false">W12+W11-W30</f>
        <v>0</v>
      </c>
      <c r="X35" s="30" t="n">
        <f aca="false">X12+X11-X30</f>
        <v>0</v>
      </c>
      <c r="Y35" s="30" t="n">
        <f aca="false">Y12+Y11-Y30</f>
        <v>0</v>
      </c>
      <c r="Z35" s="30" t="n">
        <f aca="false">Z12+Z11-Z30</f>
        <v>0</v>
      </c>
      <c r="AA35" s="30" t="n">
        <f aca="false">AA12+AA11-AA30</f>
        <v>0</v>
      </c>
      <c r="AB35" s="30" t="n">
        <f aca="false">AB12+AB11-AB30</f>
        <v>0</v>
      </c>
      <c r="AC35" s="30" t="n">
        <f aca="false">AC12+AC11-AC30</f>
        <v>0</v>
      </c>
      <c r="AD35" s="30" t="n">
        <f aca="false">AD12+AD11-AD30</f>
        <v>0</v>
      </c>
      <c r="AE35" s="30" t="n">
        <f aca="false">AE12+AE11-AE30</f>
        <v>0</v>
      </c>
      <c r="AF35" s="30" t="n">
        <f aca="false">AF12+AF11-AF30</f>
        <v>1</v>
      </c>
      <c r="AG35" s="30" t="n">
        <f aca="false">AG12+AG11-AG30</f>
        <v>1</v>
      </c>
      <c r="AH35" s="30" t="n">
        <f aca="false">AH12+AH11-AH30</f>
        <v>3</v>
      </c>
      <c r="AI35" s="30" t="n">
        <f aca="false">AI12+AI11-AI30</f>
        <v>4</v>
      </c>
      <c r="AJ35" s="30" t="n">
        <f aca="false">AJ12+AJ11-AJ30</f>
        <v>6</v>
      </c>
      <c r="AK35" s="30" t="n">
        <f aca="false">AK12+AK11-AK30</f>
        <v>7</v>
      </c>
    </row>
    <row r="36" customFormat="false" ht="15" hidden="false" customHeight="true" outlineLevel="0" collapsed="false">
      <c r="A36" s="25" t="s">
        <v>269</v>
      </c>
      <c r="B36" s="30" t="n">
        <f aca="false">0+B30-B15</f>
        <v>0</v>
      </c>
      <c r="C36" s="30" t="n">
        <f aca="false">B36+C30-C15</f>
        <v>1</v>
      </c>
      <c r="D36" s="30" t="n">
        <f aca="false">C36+D30-D15</f>
        <v>2</v>
      </c>
      <c r="E36" s="30" t="n">
        <f aca="false">D36+E30-E15</f>
        <v>1</v>
      </c>
      <c r="F36" s="30" t="n">
        <f aca="false">E36+F30-F15</f>
        <v>2</v>
      </c>
      <c r="G36" s="30" t="n">
        <f aca="false">F36+G30-G15</f>
        <v>1</v>
      </c>
      <c r="H36" s="30" t="n">
        <f aca="false">G36+H30-H15</f>
        <v>2</v>
      </c>
      <c r="I36" s="30" t="n">
        <f aca="false">H36+I30-I15</f>
        <v>1</v>
      </c>
      <c r="J36" s="30" t="n">
        <f aca="false">I36+J30-J15</f>
        <v>2</v>
      </c>
      <c r="K36" s="30" t="n">
        <f aca="false">J36+K30-K15</f>
        <v>1</v>
      </c>
      <c r="L36" s="30" t="n">
        <f aca="false">K36+L30-L15</f>
        <v>2</v>
      </c>
      <c r="M36" s="30" t="n">
        <f aca="false">L36+M30-M15</f>
        <v>1</v>
      </c>
      <c r="N36" s="30" t="n">
        <f aca="false">M36+N30-N15</f>
        <v>2</v>
      </c>
      <c r="O36" s="30" t="n">
        <f aca="false">N36+O30-O15</f>
        <v>2</v>
      </c>
      <c r="P36" s="30" t="n">
        <f aca="false">O36+P30-P15</f>
        <v>3</v>
      </c>
      <c r="Q36" s="30" t="n">
        <f aca="false">P36+Q30-Q15</f>
        <v>2</v>
      </c>
      <c r="R36" s="30" t="n">
        <f aca="false">Q36+R30-R15</f>
        <v>3</v>
      </c>
      <c r="S36" s="30" t="n">
        <f aca="false">R36+S30-S15</f>
        <v>2</v>
      </c>
      <c r="T36" s="30" t="n">
        <f aca="false">S36+T30-T15</f>
        <v>3</v>
      </c>
      <c r="U36" s="30" t="n">
        <f aca="false">T36+U30-U15</f>
        <v>2</v>
      </c>
      <c r="V36" s="30" t="n">
        <f aca="false">U36+V30-V15</f>
        <v>3</v>
      </c>
      <c r="W36" s="30" t="n">
        <f aca="false">V36+W30-W15</f>
        <v>2</v>
      </c>
      <c r="X36" s="30" t="n">
        <f aca="false">W36+X30-X15</f>
        <v>3</v>
      </c>
      <c r="Y36" s="30" t="n">
        <f aca="false">X36+Y30-Y15</f>
        <v>2</v>
      </c>
      <c r="Z36" s="30" t="n">
        <f aca="false">Y36+Z30-Z15</f>
        <v>3</v>
      </c>
      <c r="AA36" s="30" t="n">
        <f aca="false">Z36+AA30-AA15</f>
        <v>3</v>
      </c>
      <c r="AB36" s="30" t="n">
        <f aca="false">AA36+AB30-AB15</f>
        <v>4</v>
      </c>
      <c r="AC36" s="30" t="n">
        <f aca="false">AB36+AC30-AC15</f>
        <v>3</v>
      </c>
      <c r="AD36" s="30" t="n">
        <f aca="false">AC36+AD30-AD15</f>
        <v>4</v>
      </c>
      <c r="AE36" s="30" t="n">
        <f aca="false">AD36+AE30-AE15</f>
        <v>3</v>
      </c>
      <c r="AF36" s="30" t="n">
        <f aca="false">AE36+AF30-AF15</f>
        <v>3</v>
      </c>
      <c r="AG36" s="30" t="n">
        <f aca="false">AF36+AG30-AG15</f>
        <v>3</v>
      </c>
      <c r="AH36" s="30" t="n">
        <f aca="false">AG36+AH30-AH15</f>
        <v>2</v>
      </c>
      <c r="AI36" s="30" t="n">
        <f aca="false">AH36+AI30-AI15</f>
        <v>2</v>
      </c>
      <c r="AJ36" s="30" t="n">
        <f aca="false">AI36+AJ30-AJ15</f>
        <v>2</v>
      </c>
      <c r="AK36" s="30" t="n">
        <f aca="false">AJ36+AK30-AK15</f>
        <v>2</v>
      </c>
    </row>
    <row r="37" customFormat="false" ht="15" hidden="false" customHeight="true" outlineLevel="0" collapsed="false">
      <c r="A37" s="25" t="s">
        <v>270</v>
      </c>
      <c r="B37" s="30" t="n">
        <f aca="false">Offers!$B$10*Cases!$H$17</f>
        <v>202.5</v>
      </c>
      <c r="C37" s="30" t="n">
        <f aca="false">Offers!$B$10*Cases!$H$17</f>
        <v>202.5</v>
      </c>
      <c r="D37" s="30" t="n">
        <f aca="false">Offers!$B$10*Cases!$H$17</f>
        <v>202.5</v>
      </c>
      <c r="E37" s="30" t="n">
        <f aca="false">Offers!$B$10*Cases!$H$17</f>
        <v>202.5</v>
      </c>
      <c r="F37" s="30" t="n">
        <f aca="false">Offers!$B$10*Cases!$H$17</f>
        <v>202.5</v>
      </c>
      <c r="G37" s="30" t="n">
        <f aca="false">Offers!$B$10*Cases!$H$17</f>
        <v>202.5</v>
      </c>
      <c r="H37" s="30" t="n">
        <f aca="false">Offers!$B$10*Cases!$H$17</f>
        <v>202.5</v>
      </c>
      <c r="I37" s="30" t="n">
        <f aca="false">Offers!$B$10*Cases!$H$17</f>
        <v>202.5</v>
      </c>
      <c r="J37" s="30" t="n">
        <f aca="false">Offers!$B$10*Cases!$H$17</f>
        <v>202.5</v>
      </c>
      <c r="K37" s="30" t="n">
        <f aca="false">Offers!$B$10*Cases!$H$17</f>
        <v>202.5</v>
      </c>
      <c r="L37" s="30" t="n">
        <f aca="false">Offers!$B$10*Cases!$H$17</f>
        <v>202.5</v>
      </c>
      <c r="M37" s="30" t="n">
        <f aca="false">Offers!$B$10*Cases!$H$17</f>
        <v>202.5</v>
      </c>
      <c r="N37" s="30" t="n">
        <f aca="false">Offers!$B$10*Cases!$H$17</f>
        <v>202.5</v>
      </c>
      <c r="O37" s="30" t="n">
        <f aca="false">Offers!$B$10*Cases!$H$17</f>
        <v>202.5</v>
      </c>
      <c r="P37" s="30" t="n">
        <f aca="false">Offers!$B$10*Cases!$H$17</f>
        <v>202.5</v>
      </c>
      <c r="Q37" s="30" t="n">
        <f aca="false">Offers!$B$10*Cases!$H$17</f>
        <v>202.5</v>
      </c>
      <c r="R37" s="30" t="n">
        <f aca="false">Offers!$B$10*Cases!$H$17</f>
        <v>202.5</v>
      </c>
      <c r="S37" s="30" t="n">
        <f aca="false">Offers!$B$10*Cases!$H$17</f>
        <v>202.5</v>
      </c>
      <c r="T37" s="30" t="n">
        <f aca="false">Offers!$B$10*Cases!$H$17</f>
        <v>202.5</v>
      </c>
      <c r="U37" s="30" t="n">
        <f aca="false">Offers!$B$10*Cases!$H$17</f>
        <v>202.5</v>
      </c>
      <c r="V37" s="30" t="n">
        <f aca="false">Offers!$B$10*Cases!$H$17</f>
        <v>202.5</v>
      </c>
      <c r="W37" s="30" t="n">
        <f aca="false">Offers!$B$10*Cases!$H$17</f>
        <v>202.5</v>
      </c>
      <c r="X37" s="30" t="n">
        <f aca="false">Offers!$B$10*Cases!$H$17</f>
        <v>202.5</v>
      </c>
      <c r="Y37" s="30" t="n">
        <f aca="false">Offers!$B$10*Cases!$H$17</f>
        <v>202.5</v>
      </c>
      <c r="Z37" s="30" t="n">
        <f aca="false">Offers!$B$10*Cases!$H$17</f>
        <v>202.5</v>
      </c>
      <c r="AA37" s="30" t="n">
        <f aca="false">Offers!$B$10*Cases!$H$17</f>
        <v>202.5</v>
      </c>
      <c r="AB37" s="30" t="n">
        <f aca="false">Offers!$B$10*Cases!$H$17</f>
        <v>202.5</v>
      </c>
      <c r="AC37" s="30" t="n">
        <f aca="false">Offers!$B$10*Cases!$H$17</f>
        <v>202.5</v>
      </c>
      <c r="AD37" s="30" t="n">
        <f aca="false">Offers!$B$10*Cases!$H$17</f>
        <v>202.5</v>
      </c>
      <c r="AE37" s="30" t="n">
        <f aca="false">Offers!$B$10*Cases!$H$17</f>
        <v>202.5</v>
      </c>
      <c r="AF37" s="30" t="n">
        <f aca="false">Offers!$B$10*Cases!$H$17</f>
        <v>202.5</v>
      </c>
      <c r="AG37" s="30" t="n">
        <f aca="false">Offers!$B$10*Cases!$H$17</f>
        <v>202.5</v>
      </c>
      <c r="AH37" s="30" t="n">
        <f aca="false">Offers!$B$10*Cases!$H$17</f>
        <v>202.5</v>
      </c>
      <c r="AI37" s="30" t="n">
        <f aca="false">Offers!$B$10*Cases!$H$17</f>
        <v>202.5</v>
      </c>
      <c r="AJ37" s="30" t="n">
        <f aca="false">Offers!$B$10*Cases!$H$17</f>
        <v>202.5</v>
      </c>
      <c r="AK37" s="30" t="n">
        <f aca="false">Offers!$B$10*Cases!$H$17</f>
        <v>202.5</v>
      </c>
    </row>
    <row r="38" customFormat="false" ht="15" hidden="false" customHeight="true" outlineLevel="0" collapsed="false">
      <c r="A38" s="25" t="s">
        <v>271</v>
      </c>
      <c r="B38" s="30" t="n">
        <f aca="false">Cases!$H$23*B37</f>
        <v>12150</v>
      </c>
      <c r="C38" s="30" t="n">
        <f aca="false">Cases!$H$23*C37</f>
        <v>12150</v>
      </c>
      <c r="D38" s="30" t="n">
        <f aca="false">Cases!$H$23*D37</f>
        <v>12150</v>
      </c>
      <c r="E38" s="30" t="n">
        <f aca="false">Cases!$H$23*E37</f>
        <v>12150</v>
      </c>
      <c r="F38" s="30" t="n">
        <f aca="false">Cases!$H$23*F37</f>
        <v>12150</v>
      </c>
      <c r="G38" s="30" t="n">
        <f aca="false">Cases!$H$23*G37</f>
        <v>12150</v>
      </c>
      <c r="H38" s="30" t="n">
        <f aca="false">Cases!$H$23*H37</f>
        <v>12150</v>
      </c>
      <c r="I38" s="30" t="n">
        <f aca="false">Cases!$H$23*I37</f>
        <v>12150</v>
      </c>
      <c r="J38" s="30" t="n">
        <f aca="false">Cases!$H$23*J37</f>
        <v>12150</v>
      </c>
      <c r="K38" s="30" t="n">
        <f aca="false">Cases!$H$23*K37</f>
        <v>12150</v>
      </c>
      <c r="L38" s="30" t="n">
        <f aca="false">Cases!$H$23*L37</f>
        <v>12150</v>
      </c>
      <c r="M38" s="30" t="n">
        <f aca="false">Cases!$H$23*M37</f>
        <v>12150</v>
      </c>
      <c r="N38" s="30" t="n">
        <f aca="false">Cases!$H$23*N37</f>
        <v>12150</v>
      </c>
      <c r="O38" s="30" t="n">
        <f aca="false">Cases!$H$23*O37</f>
        <v>12150</v>
      </c>
      <c r="P38" s="30" t="n">
        <f aca="false">Cases!$H$23*P37</f>
        <v>12150</v>
      </c>
      <c r="Q38" s="30" t="n">
        <f aca="false">Cases!$H$23*Q37</f>
        <v>12150</v>
      </c>
      <c r="R38" s="30" t="n">
        <f aca="false">Cases!$H$23*R37</f>
        <v>12150</v>
      </c>
      <c r="S38" s="30" t="n">
        <f aca="false">Cases!$H$23*S37</f>
        <v>12150</v>
      </c>
      <c r="T38" s="30" t="n">
        <f aca="false">Cases!$H$23*T37</f>
        <v>12150</v>
      </c>
      <c r="U38" s="30" t="n">
        <f aca="false">Cases!$H$23*U37</f>
        <v>12150</v>
      </c>
      <c r="V38" s="30" t="n">
        <f aca="false">Cases!$H$23*V37</f>
        <v>12150</v>
      </c>
      <c r="W38" s="30" t="n">
        <f aca="false">Cases!$H$23*W37</f>
        <v>12150</v>
      </c>
      <c r="X38" s="30" t="n">
        <f aca="false">Cases!$H$23*X37</f>
        <v>12150</v>
      </c>
      <c r="Y38" s="30" t="n">
        <f aca="false">Cases!$H$23*Y37</f>
        <v>12150</v>
      </c>
      <c r="Z38" s="30" t="n">
        <f aca="false">Cases!$H$23*Z37</f>
        <v>12150</v>
      </c>
      <c r="AA38" s="30" t="n">
        <f aca="false">Cases!$H$23*AA37</f>
        <v>12150</v>
      </c>
      <c r="AB38" s="30" t="n">
        <f aca="false">Cases!$H$23*AB37</f>
        <v>12150</v>
      </c>
      <c r="AC38" s="30" t="n">
        <f aca="false">Cases!$H$23*AC37</f>
        <v>12150</v>
      </c>
      <c r="AD38" s="30" t="n">
        <f aca="false">Cases!$H$23*AD37</f>
        <v>12150</v>
      </c>
      <c r="AE38" s="30" t="n">
        <f aca="false">Cases!$H$23*AE37</f>
        <v>12150</v>
      </c>
      <c r="AF38" s="30" t="n">
        <f aca="false">Cases!$H$23*AF37</f>
        <v>12150</v>
      </c>
      <c r="AG38" s="30" t="n">
        <f aca="false">Cases!$H$23*AG37</f>
        <v>12150</v>
      </c>
      <c r="AH38" s="30" t="n">
        <f aca="false">Cases!$H$23*AH37</f>
        <v>12150</v>
      </c>
      <c r="AI38" s="30" t="n">
        <f aca="false">Cases!$H$23*AI37</f>
        <v>12150</v>
      </c>
      <c r="AJ38" s="30" t="n">
        <f aca="false">Cases!$H$23*AJ37</f>
        <v>12150</v>
      </c>
      <c r="AK38" s="30" t="n">
        <f aca="false">Cases!$H$23*AK37</f>
        <v>12150</v>
      </c>
    </row>
    <row r="39" customFormat="false" ht="15" hidden="false" customHeight="true" outlineLevel="0" collapsed="false">
      <c r="A39" s="25" t="s">
        <v>272</v>
      </c>
      <c r="B39" s="30" t="n">
        <f aca="false">B18*B21</f>
        <v>0</v>
      </c>
      <c r="C39" s="30" t="n">
        <f aca="false">C18*C21</f>
        <v>0</v>
      </c>
      <c r="D39" s="30" t="n">
        <f aca="false">D18*D21</f>
        <v>674.865</v>
      </c>
      <c r="E39" s="30" t="n">
        <f aca="false">E18*E21</f>
        <v>2685.9627</v>
      </c>
      <c r="F39" s="30" t="n">
        <f aca="false">F18*F21</f>
        <v>4670.200773</v>
      </c>
      <c r="G39" s="30" t="n">
        <f aca="false">G18*G21</f>
        <v>6641.34511527</v>
      </c>
      <c r="H39" s="30" t="n">
        <f aca="false">H18*H21</f>
        <v>8586.0293641173</v>
      </c>
      <c r="I39" s="30" t="n">
        <f aca="false">I18*I21</f>
        <v>10518.0154204761</v>
      </c>
      <c r="J39" s="30" t="n">
        <f aca="false">J18*J21</f>
        <v>12423.9329662714</v>
      </c>
      <c r="K39" s="30" t="n">
        <f aca="false">K18*K21</f>
        <v>14317.5399866086</v>
      </c>
      <c r="L39" s="30" t="n">
        <f aca="false">L18*L21</f>
        <v>16185.4622867426</v>
      </c>
      <c r="M39" s="30" t="n">
        <f aca="false">M18*M21</f>
        <v>18041.4540138751</v>
      </c>
      <c r="N39" s="30" t="n">
        <f aca="false">N18*N21</f>
        <v>19872.1371737364</v>
      </c>
      <c r="O39" s="30" t="n">
        <f aca="false">O18*O21</f>
        <v>21691.262151999</v>
      </c>
      <c r="P39" s="30" t="n">
        <f aca="false">P18*P21</f>
        <v>24160.312230479</v>
      </c>
      <c r="Q39" s="30" t="n">
        <f aca="false">Q18*Q21</f>
        <v>27279.5368081742</v>
      </c>
      <c r="R39" s="30" t="n">
        <f aca="false">R18*R21</f>
        <v>30360.8204900925</v>
      </c>
      <c r="S39" s="30" t="n">
        <f aca="false">S18*S21</f>
        <v>33418.0399851916</v>
      </c>
      <c r="T39" s="30" t="n">
        <f aca="false">T18*T21</f>
        <v>36437.9386353397</v>
      </c>
      <c r="U39" s="30" t="n">
        <f aca="false">U18*U21</f>
        <v>39434.3869489863</v>
      </c>
      <c r="V39" s="30" t="n">
        <f aca="false">V18*V21</f>
        <v>42394.1221294964</v>
      </c>
      <c r="W39" s="30" t="n">
        <f aca="false">W18*W21</f>
        <v>45331.0086082014</v>
      </c>
      <c r="X39" s="30" t="n">
        <f aca="false">X18*X21</f>
        <v>48231.7775721194</v>
      </c>
      <c r="Y39" s="30" t="n">
        <f aca="false">Y18*Y21</f>
        <v>51110.2874963982</v>
      </c>
      <c r="Z39" s="30" t="n">
        <f aca="false">Z18*Z21</f>
        <v>53953.2636714342</v>
      </c>
      <c r="AA39" s="30" t="n">
        <f aca="false">AA18*AA21</f>
        <v>56774.5587347199</v>
      </c>
      <c r="AB39" s="30" t="n">
        <f aca="false">AB18*AB21</f>
        <v>60235.7571973727</v>
      </c>
      <c r="AC39" s="30" t="n">
        <f aca="false">AC18*AC21</f>
        <v>64337.208675399</v>
      </c>
      <c r="AD39" s="30" t="n">
        <f aca="false">AD18*AD21</f>
        <v>68390.896988645</v>
      </c>
      <c r="AE39" s="30" t="n">
        <f aca="false">AE18*AE21</f>
        <v>72410.7970687586</v>
      </c>
      <c r="AF39" s="30" t="n">
        <f aca="false">AF18*AF21</f>
        <v>76383.749498071</v>
      </c>
      <c r="AG39" s="30" t="n">
        <f aca="false">AG18*AG21</f>
        <v>79648.8560530903</v>
      </c>
      <c r="AH39" s="30" t="n">
        <f aca="false">AH18*AH21</f>
        <v>82881.3115425593</v>
      </c>
      <c r="AI39" s="30" t="n">
        <f aca="false">AI18*AI21</f>
        <v>85406.5774771338</v>
      </c>
      <c r="AJ39" s="30" t="n">
        <f aca="false">AJ18*AJ21</f>
        <v>87238.4744023624</v>
      </c>
      <c r="AK39" s="30" t="n">
        <f aca="false">AK18*AK21</f>
        <v>89052.0523583388</v>
      </c>
    </row>
    <row r="40" customFormat="false" ht="15" hidden="false" customHeight="true" outlineLevel="0" collapsed="false">
      <c r="A40" s="25" t="s">
        <v>273</v>
      </c>
      <c r="B40" s="30" t="n">
        <f aca="false">B18*B22</f>
        <v>0</v>
      </c>
      <c r="C40" s="30" t="n">
        <f aca="false">C18*C22</f>
        <v>0</v>
      </c>
      <c r="D40" s="30" t="n">
        <f aca="false">D18*D22</f>
        <v>450</v>
      </c>
      <c r="E40" s="30" t="n">
        <f aca="false">E18*E22</f>
        <v>1791</v>
      </c>
      <c r="F40" s="30" t="n">
        <f aca="false">F18*F22</f>
        <v>3114.09</v>
      </c>
      <c r="G40" s="30" t="n">
        <f aca="false">G18*G22</f>
        <v>4428.4491</v>
      </c>
      <c r="H40" s="30" t="n">
        <f aca="false">H18*H22</f>
        <v>5725.164609</v>
      </c>
      <c r="I40" s="30" t="n">
        <f aca="false">I18*I22</f>
        <v>7013.41296291</v>
      </c>
      <c r="J40" s="30" t="n">
        <f aca="false">J18*J22</f>
        <v>8284.2788332809</v>
      </c>
      <c r="K40" s="30" t="n">
        <f aca="false">K18*K22</f>
        <v>9546.93604494809</v>
      </c>
      <c r="L40" s="30" t="n">
        <f aca="false">L18*L22</f>
        <v>10792.4666844986</v>
      </c>
      <c r="M40" s="30" t="n">
        <f aca="false">M18*M22</f>
        <v>12030.0420176536</v>
      </c>
      <c r="N40" s="30" t="n">
        <f aca="false">N18*N22</f>
        <v>13250.7415974771</v>
      </c>
      <c r="O40" s="30" t="n">
        <f aca="false">O18*O22</f>
        <v>14463.7341815023</v>
      </c>
      <c r="P40" s="30" t="n">
        <f aca="false">P18*P22</f>
        <v>16110.0968396873</v>
      </c>
      <c r="Q40" s="30" t="n">
        <f aca="false">Q18*Q22</f>
        <v>18189.9958712904</v>
      </c>
      <c r="R40" s="30" t="n">
        <f aca="false">R18*R22</f>
        <v>20244.5959125775</v>
      </c>
      <c r="S40" s="30" t="n">
        <f aca="false">S18*S22</f>
        <v>22283.1499534517</v>
      </c>
      <c r="T40" s="30" t="n">
        <f aca="false">T18*T22</f>
        <v>24296.8184539172</v>
      </c>
      <c r="U40" s="30" t="n">
        <f aca="false">U18*U22</f>
        <v>26294.8502693781</v>
      </c>
      <c r="V40" s="30" t="n">
        <f aca="false">V18*V22</f>
        <v>28268.4017666843</v>
      </c>
      <c r="W40" s="30" t="n">
        <f aca="false">W18*W22</f>
        <v>30226.7177490174</v>
      </c>
      <c r="X40" s="30" t="n">
        <f aca="false">X18*X22</f>
        <v>32160.9505715273</v>
      </c>
      <c r="Y40" s="30" t="n">
        <f aca="false">Y18*Y22</f>
        <v>34080.341065812</v>
      </c>
      <c r="Z40" s="30" t="n">
        <f aca="false">Z18*Z22</f>
        <v>35976.0376551539</v>
      </c>
      <c r="AA40" s="30" t="n">
        <f aca="false">AA18*AA22</f>
        <v>37857.2772786023</v>
      </c>
      <c r="AB40" s="30" t="n">
        <f aca="false">AB18*AB22</f>
        <v>40165.2045058163</v>
      </c>
      <c r="AC40" s="30" t="n">
        <f aca="false">AC18*AC22</f>
        <v>42900.0524607581</v>
      </c>
      <c r="AD40" s="30" t="n">
        <f aca="false">AD18*AD22</f>
        <v>45603.0519361506</v>
      </c>
      <c r="AE40" s="30" t="n">
        <f aca="false">AE18*AE22</f>
        <v>48283.5214167891</v>
      </c>
      <c r="AF40" s="30" t="n">
        <f aca="false">AF18*AF22</f>
        <v>50932.6862026212</v>
      </c>
      <c r="AG40" s="30" t="n">
        <f aca="false">AG18*AG22</f>
        <v>53109.859340595</v>
      </c>
      <c r="AH40" s="30" t="n">
        <f aca="false">AH18*AH22</f>
        <v>55265.260747189</v>
      </c>
      <c r="AI40" s="30" t="n">
        <f aca="false">AI18*AI22</f>
        <v>56949.1081397171</v>
      </c>
      <c r="AJ40" s="30" t="n">
        <f aca="false">AJ18*AJ22</f>
        <v>58170.6170583199</v>
      </c>
      <c r="AK40" s="30" t="n">
        <f aca="false">AK18*AK22</f>
        <v>59379.9108877367</v>
      </c>
    </row>
    <row r="41" customFormat="false" ht="15" hidden="false" customHeight="true" outlineLevel="0" collapsed="false">
      <c r="A41" s="25" t="s">
        <v>274</v>
      </c>
      <c r="B41" s="30" t="n">
        <f aca="false">B15*B38</f>
        <v>0</v>
      </c>
      <c r="C41" s="30" t="n">
        <f aca="false">C15*C38</f>
        <v>0</v>
      </c>
      <c r="D41" s="30" t="n">
        <f aca="false">D15*D38</f>
        <v>12150</v>
      </c>
      <c r="E41" s="30" t="n">
        <f aca="false">E15*E38</f>
        <v>24300</v>
      </c>
      <c r="F41" s="30" t="n">
        <f aca="false">F15*F38</f>
        <v>12150</v>
      </c>
      <c r="G41" s="30" t="n">
        <f aca="false">G15*G38</f>
        <v>24300</v>
      </c>
      <c r="H41" s="30" t="n">
        <f aca="false">H15*H38</f>
        <v>12150</v>
      </c>
      <c r="I41" s="30" t="n">
        <f aca="false">I15*I38</f>
        <v>24300</v>
      </c>
      <c r="J41" s="30" t="n">
        <f aca="false">J15*J38</f>
        <v>12150</v>
      </c>
      <c r="K41" s="30" t="n">
        <f aca="false">K15*K38</f>
        <v>24300</v>
      </c>
      <c r="L41" s="30" t="n">
        <f aca="false">L15*L38</f>
        <v>12150</v>
      </c>
      <c r="M41" s="30" t="n">
        <f aca="false">M15*M38</f>
        <v>24300</v>
      </c>
      <c r="N41" s="30" t="n">
        <f aca="false">N15*N38</f>
        <v>12150</v>
      </c>
      <c r="O41" s="30" t="n">
        <f aca="false">O15*O38</f>
        <v>24300</v>
      </c>
      <c r="P41" s="30" t="n">
        <f aca="false">P15*P38</f>
        <v>24300</v>
      </c>
      <c r="Q41" s="30" t="n">
        <f aca="false">Q15*Q38</f>
        <v>36450</v>
      </c>
      <c r="R41" s="30" t="n">
        <f aca="false">R15*R38</f>
        <v>24300</v>
      </c>
      <c r="S41" s="30" t="n">
        <f aca="false">S15*S38</f>
        <v>36450</v>
      </c>
      <c r="T41" s="30" t="n">
        <f aca="false">T15*T38</f>
        <v>24300</v>
      </c>
      <c r="U41" s="30" t="n">
        <f aca="false">U15*U38</f>
        <v>36450</v>
      </c>
      <c r="V41" s="30" t="n">
        <f aca="false">V15*V38</f>
        <v>24300</v>
      </c>
      <c r="W41" s="30" t="n">
        <f aca="false">W15*W38</f>
        <v>36450</v>
      </c>
      <c r="X41" s="30" t="n">
        <f aca="false">X15*X38</f>
        <v>24300</v>
      </c>
      <c r="Y41" s="30" t="n">
        <f aca="false">Y15*Y38</f>
        <v>36450</v>
      </c>
      <c r="Z41" s="30" t="n">
        <f aca="false">Z15*Z38</f>
        <v>24300</v>
      </c>
      <c r="AA41" s="30" t="n">
        <f aca="false">AA15*AA38</f>
        <v>36450</v>
      </c>
      <c r="AB41" s="30" t="n">
        <f aca="false">AB15*AB38</f>
        <v>36450</v>
      </c>
      <c r="AC41" s="30" t="n">
        <f aca="false">AC15*AC38</f>
        <v>48600</v>
      </c>
      <c r="AD41" s="30" t="n">
        <f aca="false">AD15*AD38</f>
        <v>36450</v>
      </c>
      <c r="AE41" s="30" t="n">
        <f aca="false">AE15*AE38</f>
        <v>48600</v>
      </c>
      <c r="AF41" s="30" t="n">
        <f aca="false">AF15*AF38</f>
        <v>36450</v>
      </c>
      <c r="AG41" s="30" t="n">
        <f aca="false">AG15*AG38</f>
        <v>36450</v>
      </c>
      <c r="AH41" s="30" t="n">
        <f aca="false">AH15*AH38</f>
        <v>36450</v>
      </c>
      <c r="AI41" s="30" t="n">
        <f aca="false">AI15*AI38</f>
        <v>24300</v>
      </c>
      <c r="AJ41" s="30" t="n">
        <f aca="false">AJ15*AJ38</f>
        <v>24300</v>
      </c>
      <c r="AK41" s="30" t="n">
        <f aca="false">AK15*AK38</f>
        <v>24300</v>
      </c>
    </row>
    <row r="42" customFormat="false" ht="15" hidden="false" customHeight="true" outlineLevel="0" collapsed="false">
      <c r="A42" s="25" t="s">
        <v>275</v>
      </c>
      <c r="B42" s="30" t="n">
        <f aca="false">B32*B37</f>
        <v>0</v>
      </c>
      <c r="C42" s="30" t="n">
        <f aca="false">C32*C37</f>
        <v>0</v>
      </c>
      <c r="D42" s="30" t="n">
        <f aca="false">D32*D37</f>
        <v>202.5</v>
      </c>
      <c r="E42" s="30" t="n">
        <f aca="false">E32*E37</f>
        <v>805.95</v>
      </c>
      <c r="F42" s="30" t="n">
        <f aca="false">F32*F37</f>
        <v>1401.3405</v>
      </c>
      <c r="G42" s="30" t="n">
        <f aca="false">G32*G37</f>
        <v>1992.802095</v>
      </c>
      <c r="H42" s="30" t="n">
        <f aca="false">H32*H37</f>
        <v>2576.32407405</v>
      </c>
      <c r="I42" s="30" t="n">
        <f aca="false">I32*I37</f>
        <v>3156.0358333095</v>
      </c>
      <c r="J42" s="30" t="n">
        <f aca="false">J32*J37</f>
        <v>3727.9254749764</v>
      </c>
      <c r="K42" s="30" t="n">
        <f aca="false">K32*K37</f>
        <v>4296.12122022664</v>
      </c>
      <c r="L42" s="30" t="n">
        <f aca="false">L32*L37</f>
        <v>4856.61000802437</v>
      </c>
      <c r="M42" s="30" t="n">
        <f aca="false">M32*M37</f>
        <v>5413.51890794413</v>
      </c>
      <c r="N42" s="30" t="n">
        <f aca="false">N32*N37</f>
        <v>5962.83371886469</v>
      </c>
      <c r="O42" s="30" t="n">
        <f aca="false">O32*O37</f>
        <v>6508.68038167604</v>
      </c>
      <c r="P42" s="30" t="n">
        <f aca="false">P32*P37</f>
        <v>7249.54357785928</v>
      </c>
      <c r="Q42" s="30" t="n">
        <f aca="false">Q32*Q37</f>
        <v>8185.49814208069</v>
      </c>
      <c r="R42" s="30" t="n">
        <f aca="false">R32*R37</f>
        <v>9110.06816065988</v>
      </c>
      <c r="S42" s="30" t="n">
        <f aca="false">S32*S37</f>
        <v>10027.4174790533</v>
      </c>
      <c r="T42" s="30" t="n">
        <f aca="false">T32*T37</f>
        <v>10933.5683042628</v>
      </c>
      <c r="U42" s="30" t="n">
        <f aca="false">U32*U37</f>
        <v>11832.6826212201</v>
      </c>
      <c r="V42" s="30" t="n">
        <f aca="false">V32*V37</f>
        <v>12720.7807950079</v>
      </c>
      <c r="W42" s="30" t="n">
        <f aca="false">W32*W37</f>
        <v>13602.0229870578</v>
      </c>
      <c r="X42" s="30" t="n">
        <f aca="false">X32*X37</f>
        <v>14472.4277571873</v>
      </c>
      <c r="Y42" s="30" t="n">
        <f aca="false">Y32*Y37</f>
        <v>15336.1534796154</v>
      </c>
      <c r="Z42" s="30" t="n">
        <f aca="false">Z32*Z37</f>
        <v>16189.2169448192</v>
      </c>
      <c r="AA42" s="30" t="n">
        <f aca="false">AA32*AA37</f>
        <v>17035.774775371</v>
      </c>
      <c r="AB42" s="30" t="n">
        <f aca="false">AB32*AB37</f>
        <v>13281.7239909115</v>
      </c>
      <c r="AC42" s="30" t="n">
        <f aca="false">AC32*AC37</f>
        <v>19305.0236073412</v>
      </c>
      <c r="AD42" s="30" t="n">
        <f aca="false">AD32*AD37</f>
        <v>3615.95018349238</v>
      </c>
      <c r="AE42" s="30" t="n">
        <f aca="false">AE32*AE37</f>
        <v>10201.5406816575</v>
      </c>
      <c r="AF42" s="30" t="n">
        <f aca="false">AF32*AF37</f>
        <v>6292.52527484088</v>
      </c>
      <c r="AG42" s="30" t="n">
        <f aca="false">AG32*AG37</f>
        <v>2422.60002209247</v>
      </c>
      <c r="AH42" s="30" t="n">
        <f aca="false">AH32*AH37</f>
        <v>10741.3740218715</v>
      </c>
      <c r="AI42" s="30" t="n">
        <f aca="false">AI32*AI37</f>
        <v>8548.21028165283</v>
      </c>
      <c r="AJ42" s="30" t="n">
        <f aca="false">AJ32*AJ37</f>
        <v>6376.97817883631</v>
      </c>
      <c r="AK42" s="30" t="n">
        <f aca="false">AK32*AK37</f>
        <v>4227.45839704793</v>
      </c>
    </row>
    <row r="43" customFormat="false" ht="15" hidden="false" customHeight="true" outlineLevel="0" collapsed="false">
      <c r="A43" s="23" t="s">
        <v>276</v>
      </c>
      <c r="B43" s="31" t="n">
        <f aca="false">SUM(B39:B42)</f>
        <v>0</v>
      </c>
      <c r="C43" s="31" t="n">
        <f aca="false">SUM(C39:C42)</f>
        <v>0</v>
      </c>
      <c r="D43" s="31" t="n">
        <f aca="false">SUM(D39:D42)</f>
        <v>13477.365</v>
      </c>
      <c r="E43" s="31" t="n">
        <f aca="false">SUM(E39:E42)</f>
        <v>29582.9127</v>
      </c>
      <c r="F43" s="31" t="n">
        <f aca="false">SUM(F39:F42)</f>
        <v>21335.631273</v>
      </c>
      <c r="G43" s="31" t="n">
        <f aca="false">SUM(G39:G42)</f>
        <v>37362.59631027</v>
      </c>
      <c r="H43" s="31" t="n">
        <f aca="false">SUM(H39:H42)</f>
        <v>29037.5180471673</v>
      </c>
      <c r="I43" s="31" t="n">
        <f aca="false">SUM(I39:I42)</f>
        <v>44987.4642166956</v>
      </c>
      <c r="J43" s="31" t="n">
        <f aca="false">SUM(J39:J42)</f>
        <v>36586.1372745287</v>
      </c>
      <c r="K43" s="31" t="n">
        <f aca="false">SUM(K39:K42)</f>
        <v>52460.5972517834</v>
      </c>
      <c r="L43" s="31" t="n">
        <f aca="false">SUM(L39:L42)</f>
        <v>43984.5389792655</v>
      </c>
      <c r="M43" s="31" t="n">
        <f aca="false">SUM(M39:M42)</f>
        <v>59785.0149394729</v>
      </c>
      <c r="N43" s="31" t="n">
        <f aca="false">SUM(N39:N42)</f>
        <v>51235.7124900782</v>
      </c>
      <c r="O43" s="31" t="n">
        <f aca="false">SUM(O39:O42)</f>
        <v>66963.6767151774</v>
      </c>
      <c r="P43" s="31" t="n">
        <f aca="false">SUM(P39:P42)</f>
        <v>71819.9526480256</v>
      </c>
      <c r="Q43" s="31" t="n">
        <f aca="false">SUM(Q39:Q42)</f>
        <v>90105.0308215454</v>
      </c>
      <c r="R43" s="31" t="n">
        <f aca="false">SUM(R39:R42)</f>
        <v>84015.4845633299</v>
      </c>
      <c r="S43" s="31" t="n">
        <f aca="false">SUM(S39:S42)</f>
        <v>102178.607417697</v>
      </c>
      <c r="T43" s="31" t="n">
        <f aca="false">SUM(T39:T42)</f>
        <v>95968.3253935196</v>
      </c>
      <c r="U43" s="31" t="n">
        <f aca="false">SUM(U39:U42)</f>
        <v>114011.919839584</v>
      </c>
      <c r="V43" s="31" t="n">
        <f aca="false">SUM(V39:V42)</f>
        <v>107683.304691189</v>
      </c>
      <c r="W43" s="31" t="n">
        <f aca="false">SUM(W39:W42)</f>
        <v>125609.749344277</v>
      </c>
      <c r="X43" s="31" t="n">
        <f aca="false">SUM(X39:X42)</f>
        <v>119165.155900834</v>
      </c>
      <c r="Y43" s="31" t="n">
        <f aca="false">SUM(Y39:Y42)</f>
        <v>136976.782041826</v>
      </c>
      <c r="Z43" s="31" t="n">
        <f aca="false">SUM(Z39:Z42)</f>
        <v>130418.518271407</v>
      </c>
      <c r="AA43" s="31" t="n">
        <f aca="false">SUM(AA39:AA42)</f>
        <v>148117.610788693</v>
      </c>
      <c r="AB43" s="31" t="n">
        <f aca="false">SUM(AB39:AB42)</f>
        <v>150132.685694101</v>
      </c>
      <c r="AC43" s="31" t="n">
        <f aca="false">SUM(AC39:AC42)</f>
        <v>175142.284743498</v>
      </c>
      <c r="AD43" s="31" t="n">
        <f aca="false">SUM(AD39:AD42)</f>
        <v>154059.899108288</v>
      </c>
      <c r="AE43" s="31" t="n">
        <f aca="false">SUM(AE39:AE42)</f>
        <v>179495.859167205</v>
      </c>
      <c r="AF43" s="31" t="n">
        <f aca="false">SUM(AF39:AF42)</f>
        <v>170058.960975533</v>
      </c>
      <c r="AG43" s="31" t="n">
        <f aca="false">SUM(AG39:AG42)</f>
        <v>171631.315415778</v>
      </c>
      <c r="AH43" s="31" t="n">
        <f aca="false">SUM(AH39:AH42)</f>
        <v>185337.94631162</v>
      </c>
      <c r="AI43" s="31" t="n">
        <f aca="false">SUM(AI39:AI42)</f>
        <v>175203.895898504</v>
      </c>
      <c r="AJ43" s="31" t="n">
        <f aca="false">SUM(AJ39:AJ42)</f>
        <v>176086.069639519</v>
      </c>
      <c r="AK43" s="31" t="n">
        <f aca="false">SUM(AK39:AK42)</f>
        <v>176959.421643123</v>
      </c>
    </row>
    <row r="44" customFormat="false" ht="15" hidden="false" customHeight="true" outlineLevel="0" collapsed="false">
      <c r="A44" s="25" t="s">
        <v>277</v>
      </c>
      <c r="B44" s="30" t="n">
        <f aca="false">B17*SUM(B21:B22)</f>
        <v>0</v>
      </c>
      <c r="C44" s="30" t="n">
        <f aca="false">C17*SUM(C21:C22)</f>
        <v>0</v>
      </c>
      <c r="D44" s="30" t="n">
        <f aca="false">D17*SUM(D21:D22)</f>
        <v>2249.73</v>
      </c>
      <c r="E44" s="30" t="n">
        <f aca="false">E17*SUM(E21:E22)</f>
        <v>6726.6927</v>
      </c>
      <c r="F44" s="30" t="n">
        <f aca="false">F17*SUM(F21:F22)</f>
        <v>8909.155773</v>
      </c>
      <c r="G44" s="30" t="n">
        <f aca="false">G17*SUM(G21:G22)</f>
        <v>13319.52421527</v>
      </c>
      <c r="H44" s="30" t="n">
        <f aca="false">H17*SUM(H21:H22)</f>
        <v>15436.0589731173</v>
      </c>
      <c r="I44" s="30" t="n">
        <f aca="false">I17*SUM(I21:I22)</f>
        <v>19781.1583833861</v>
      </c>
      <c r="J44" s="30" t="n">
        <f aca="false">J17*SUM(J21:J22)</f>
        <v>21833.0767995523</v>
      </c>
      <c r="K44" s="30" t="n">
        <f aca="false">K17*SUM(K21:K22)</f>
        <v>26114.2060315567</v>
      </c>
      <c r="L44" s="30" t="n">
        <f aca="false">L17*SUM(L21:L22)</f>
        <v>28102.7939712412</v>
      </c>
      <c r="M44" s="30" t="n">
        <f aca="false">M17*SUM(M21:M22)</f>
        <v>32321.2260315288</v>
      </c>
      <c r="N44" s="30" t="n">
        <f aca="false">N17*SUM(N21:N22)</f>
        <v>34247.7437712135</v>
      </c>
      <c r="O44" s="30" t="n">
        <f aca="false">O17*SUM(O21:O22)</f>
        <v>38404.7263335013</v>
      </c>
      <c r="P44" s="30" t="n">
        <f aca="false">P17*SUM(P21:P22)</f>
        <v>42520.1390701663</v>
      </c>
      <c r="Q44" s="30" t="n">
        <f aca="false">Q17*SUM(Q21:Q22)</f>
        <v>48844.1276794647</v>
      </c>
      <c r="R44" s="30" t="n">
        <f aca="false">R17*SUM(R21:R22)</f>
        <v>52855.14640267</v>
      </c>
      <c r="S44" s="30" t="n">
        <f aca="false">S17*SUM(S21:S22)</f>
        <v>59075.7849386433</v>
      </c>
      <c r="T44" s="30" t="n">
        <f aca="false">T17*SUM(T21:T22)</f>
        <v>62984.4870892569</v>
      </c>
      <c r="U44" s="30" t="n">
        <f aca="false">U17*SUM(U21:U22)</f>
        <v>69103.8322183643</v>
      </c>
      <c r="V44" s="30" t="n">
        <f aca="false">V17*SUM(V21:V22)</f>
        <v>72912.2538961807</v>
      </c>
      <c r="W44" s="30" t="n">
        <f aca="false">W17*SUM(W21:W22)</f>
        <v>78932.3213572189</v>
      </c>
      <c r="X44" s="30" t="n">
        <f aca="false">X17*SUM(X21:X22)</f>
        <v>82642.4581436467</v>
      </c>
      <c r="Y44" s="30" t="n">
        <f aca="false">Y17*SUM(Y21:Y22)</f>
        <v>88565.2235622102</v>
      </c>
      <c r="Z44" s="30" t="n">
        <f aca="false">Z17*SUM(Z21:Z22)</f>
        <v>92179.0313265881</v>
      </c>
      <c r="AA44" s="30" t="n">
        <f aca="false">AA17*SUM(AA21:AA22)</f>
        <v>98006.4310133222</v>
      </c>
      <c r="AB44" s="30" t="n">
        <f aca="false">AB17*SUM(AB21:AB22)</f>
        <v>103775.556703189</v>
      </c>
      <c r="AC44" s="30" t="n">
        <f aca="false">AC17*SUM(AC21:AC22)</f>
        <v>111736.721136157</v>
      </c>
      <c r="AD44" s="30" t="n">
        <f aca="false">AD17*SUM(AD21:AD22)</f>
        <v>117368.543924796</v>
      </c>
      <c r="AE44" s="30" t="n">
        <f aca="false">AE17*SUM(AE21:AE22)</f>
        <v>125193.778485548</v>
      </c>
      <c r="AF44" s="30" t="n">
        <f aca="false">AF17*SUM(AF21:AF22)</f>
        <v>130691.030700692</v>
      </c>
      <c r="AG44" s="30" t="n">
        <f aca="false">AG17*SUM(AG21:AG22)</f>
        <v>136133.310393685</v>
      </c>
      <c r="AH44" s="30" t="n">
        <f aca="false">AH17*SUM(AH21:AH22)</f>
        <v>141521.167289748</v>
      </c>
      <c r="AI44" s="30" t="n">
        <f aca="false">AI17*SUM(AI21:AI22)</f>
        <v>144605.415616851</v>
      </c>
      <c r="AJ44" s="30" t="n">
        <f aca="false">AJ17*SUM(AJ21:AJ22)</f>
        <v>147658.821460682</v>
      </c>
      <c r="AK44" s="30" t="n">
        <f aca="false">AK17*SUM(AK21:AK22)</f>
        <v>150681.693246076</v>
      </c>
    </row>
    <row r="45" customFormat="false" ht="15" hidden="false" customHeight="true" outlineLevel="0" collapsed="false">
      <c r="A45" s="25" t="s">
        <v>278</v>
      </c>
      <c r="B45" s="30" t="n">
        <f aca="false">B18*(Inputs!$B$29+(Cases!$H$19+Cases!$H$20)*Inputs!$B$30 )*Cases!$H$29</f>
        <v>0</v>
      </c>
      <c r="C45" s="30" t="n">
        <f aca="false">C18*(Inputs!$B$29+(Cases!$H$19+Cases!$H$20)*Inputs!$B$30 )*Cases!$H$29</f>
        <v>0</v>
      </c>
      <c r="D45" s="30" t="n">
        <f aca="false">D18*(Inputs!$B$29+(Cases!$H$19+Cases!$H$20)*Inputs!$B$30 )*Cases!$H$29</f>
        <v>380</v>
      </c>
      <c r="E45" s="30" t="n">
        <f aca="false">E18*(Inputs!$B$29+(Cases!$H$19+Cases!$H$20)*Inputs!$B$30 )*Cases!$H$29</f>
        <v>1512.4</v>
      </c>
      <c r="F45" s="30" t="n">
        <f aca="false">F18*(Inputs!$B$29+(Cases!$H$19+Cases!$H$20)*Inputs!$B$30 )*Cases!$H$29</f>
        <v>2629.676</v>
      </c>
      <c r="G45" s="30" t="n">
        <f aca="false">G18*(Inputs!$B$29+(Cases!$H$19+Cases!$H$20)*Inputs!$B$30 )*Cases!$H$29</f>
        <v>3739.57924</v>
      </c>
      <c r="H45" s="30" t="n">
        <f aca="false">H18*(Inputs!$B$29+(Cases!$H$19+Cases!$H$20)*Inputs!$B$30 )*Cases!$H$29</f>
        <v>4834.5834476</v>
      </c>
      <c r="I45" s="30" t="n">
        <f aca="false">I18*(Inputs!$B$29+(Cases!$H$19+Cases!$H$20)*Inputs!$B$30 )*Cases!$H$29</f>
        <v>5922.437613124</v>
      </c>
      <c r="J45" s="30" t="n">
        <f aca="false">J18*(Inputs!$B$29+(Cases!$H$19+Cases!$H$20)*Inputs!$B$30 )*Cases!$H$29</f>
        <v>6995.61323699276</v>
      </c>
      <c r="K45" s="30" t="n">
        <f aca="false">K18*(Inputs!$B$29+(Cases!$H$19+Cases!$H$20)*Inputs!$B$30 )*Cases!$H$29</f>
        <v>8061.85710462283</v>
      </c>
      <c r="L45" s="30" t="n">
        <f aca="false">L18*(Inputs!$B$29+(Cases!$H$19+Cases!$H$20)*Inputs!$B$30 )*Cases!$H$29</f>
        <v>9113.6385335766</v>
      </c>
      <c r="M45" s="30" t="n">
        <f aca="false">M18*(Inputs!$B$29+(Cases!$H$19+Cases!$H$20)*Inputs!$B$30 )*Cases!$H$29</f>
        <v>10158.7021482408</v>
      </c>
      <c r="N45" s="30" t="n">
        <f aca="false">N18*(Inputs!$B$29+(Cases!$H$19+Cases!$H$20)*Inputs!$B$30 )*Cases!$H$29</f>
        <v>11189.5151267584</v>
      </c>
      <c r="O45" s="30" t="n">
        <f aca="false">O18*(Inputs!$B$29+(Cases!$H$19+Cases!$H$20)*Inputs!$B$30 )*Cases!$H$29</f>
        <v>12213.8199754908</v>
      </c>
      <c r="P45" s="30" t="n">
        <f aca="false">P18*(Inputs!$B$29+(Cases!$H$19+Cases!$H$20)*Inputs!$B$30 )*Cases!$H$29</f>
        <v>13604.0817757359</v>
      </c>
      <c r="Q45" s="30" t="n">
        <f aca="false">Q18*(Inputs!$B$29+(Cases!$H$19+Cases!$H$20)*Inputs!$B$30 )*Cases!$H$29</f>
        <v>15360.4409579786</v>
      </c>
      <c r="R45" s="30" t="n">
        <f aca="false">R18*(Inputs!$B$29+(Cases!$H$19+Cases!$H$20)*Inputs!$B$30 )*Cases!$H$29</f>
        <v>17095.4365483988</v>
      </c>
      <c r="S45" s="30" t="n">
        <f aca="false">S18*(Inputs!$B$29+(Cases!$H$19+Cases!$H$20)*Inputs!$B$30 )*Cases!$H$29</f>
        <v>18816.8821829148</v>
      </c>
      <c r="T45" s="30" t="n">
        <f aca="false">T18*(Inputs!$B$29+(Cases!$H$19+Cases!$H$20)*Inputs!$B$30 )*Cases!$H$29</f>
        <v>20517.3133610857</v>
      </c>
      <c r="U45" s="30" t="n">
        <f aca="false">U18*(Inputs!$B$29+(Cases!$H$19+Cases!$H$20)*Inputs!$B$30 )*Cases!$H$29</f>
        <v>22204.5402274748</v>
      </c>
      <c r="V45" s="30" t="n">
        <f aca="false">V18*(Inputs!$B$29+(Cases!$H$19+Cases!$H$20)*Inputs!$B$30 )*Cases!$H$29</f>
        <v>23871.0948252001</v>
      </c>
      <c r="W45" s="30" t="n">
        <f aca="false">W18*(Inputs!$B$29+(Cases!$H$19+Cases!$H$20)*Inputs!$B$30 )*Cases!$H$29</f>
        <v>25524.7838769481</v>
      </c>
      <c r="X45" s="30" t="n">
        <f aca="false">X18*(Inputs!$B$29+(Cases!$H$19+Cases!$H$20)*Inputs!$B$30 )*Cases!$H$29</f>
        <v>27158.1360381786</v>
      </c>
      <c r="Y45" s="30" t="n">
        <f aca="false">Y18*(Inputs!$B$29+(Cases!$H$19+Cases!$H$20)*Inputs!$B$30 )*Cases!$H$29</f>
        <v>28778.9546777968</v>
      </c>
      <c r="Z45" s="30" t="n">
        <f aca="false">Z18*(Inputs!$B$29+(Cases!$H$19+Cases!$H$20)*Inputs!$B$30 )*Cases!$H$29</f>
        <v>30379.7651310188</v>
      </c>
      <c r="AA45" s="30" t="n">
        <f aca="false">AA18*(Inputs!$B$29+(Cases!$H$19+Cases!$H$20)*Inputs!$B$30 )*Cases!$H$29</f>
        <v>31968.3674797086</v>
      </c>
      <c r="AB45" s="30" t="n">
        <f aca="false">AB18*(Inputs!$B$29+(Cases!$H$19+Cases!$H$20)*Inputs!$B$30 )*Cases!$H$29</f>
        <v>33917.2838049115</v>
      </c>
      <c r="AC45" s="30" t="n">
        <f aca="false">AC18*(Inputs!$B$29+(Cases!$H$19+Cases!$H$20)*Inputs!$B$30 )*Cases!$H$29</f>
        <v>36226.7109668624</v>
      </c>
      <c r="AD45" s="30" t="n">
        <f aca="false">AD18*(Inputs!$B$29+(Cases!$H$19+Cases!$H$20)*Inputs!$B$30 )*Cases!$H$29</f>
        <v>38509.2438571938</v>
      </c>
      <c r="AE45" s="30" t="n">
        <f aca="false">AE18*(Inputs!$B$29+(Cases!$H$19+Cases!$H$20)*Inputs!$B$30 )*Cases!$H$29</f>
        <v>40772.7514186219</v>
      </c>
      <c r="AF45" s="30" t="n">
        <f aca="false">AF18*(Inputs!$B$29+(Cases!$H$19+Cases!$H$20)*Inputs!$B$30 )*Cases!$H$29</f>
        <v>43009.8239044357</v>
      </c>
      <c r="AG45" s="30" t="n">
        <f aca="false">AG18*(Inputs!$B$29+(Cases!$H$19+Cases!$H$20)*Inputs!$B$30 )*Cases!$H$29</f>
        <v>44848.3256653913</v>
      </c>
      <c r="AH45" s="30" t="n">
        <f aca="false">AH18*(Inputs!$B$29+(Cases!$H$19+Cases!$H$20)*Inputs!$B$30 )*Cases!$H$29</f>
        <v>46668.4424087374</v>
      </c>
      <c r="AI45" s="30" t="n">
        <f aca="false">AI18*(Inputs!$B$29+(Cases!$H$19+Cases!$H$20)*Inputs!$B$30 )*Cases!$H$29</f>
        <v>48090.35798465</v>
      </c>
      <c r="AJ45" s="30" t="n">
        <f aca="false">AJ18*(Inputs!$B$29+(Cases!$H$19+Cases!$H$20)*Inputs!$B$30 )*Cases!$H$29</f>
        <v>49121.8544048035</v>
      </c>
      <c r="AK45" s="30" t="n">
        <f aca="false">AK18*(Inputs!$B$29+(Cases!$H$19+Cases!$H$20)*Inputs!$B$30 )*Cases!$H$29</f>
        <v>50143.0358607555</v>
      </c>
    </row>
    <row r="46" customFormat="false" ht="15" hidden="false" customHeight="true" outlineLevel="0" collapsed="false">
      <c r="A46" s="25" t="s">
        <v>279</v>
      </c>
      <c r="B46" s="30" t="n">
        <f aca="false">Staffing!$E$14*Cases!$H$31</f>
        <v>16400</v>
      </c>
      <c r="C46" s="30" t="n">
        <f aca="false">Staffing!$E$14*Cases!$H$31</f>
        <v>16400</v>
      </c>
      <c r="D46" s="30" t="n">
        <f aca="false">Staffing!$E$14*Cases!$H$31</f>
        <v>16400</v>
      </c>
      <c r="E46" s="30" t="n">
        <f aca="false">Staffing!$E$14*Cases!$H$31</f>
        <v>16400</v>
      </c>
      <c r="F46" s="30" t="n">
        <f aca="false">Staffing!$E$14*Cases!$H$31</f>
        <v>16400</v>
      </c>
      <c r="G46" s="30" t="n">
        <f aca="false">Staffing!$E$14*Cases!$H$31</f>
        <v>16400</v>
      </c>
      <c r="H46" s="30" t="n">
        <f aca="false">Staffing!$E$14*Cases!$H$31</f>
        <v>16400</v>
      </c>
      <c r="I46" s="30" t="n">
        <f aca="false">Staffing!$E$14*Cases!$H$31</f>
        <v>16400</v>
      </c>
      <c r="J46" s="30" t="n">
        <f aca="false">Staffing!$E$14*Cases!$H$31</f>
        <v>16400</v>
      </c>
      <c r="K46" s="30" t="n">
        <f aca="false">Staffing!$E$14*Cases!$H$31</f>
        <v>16400</v>
      </c>
      <c r="L46" s="30" t="n">
        <f aca="false">Staffing!$E$14*Cases!$H$31</f>
        <v>16400</v>
      </c>
      <c r="M46" s="30" t="n">
        <f aca="false">Staffing!$E$14*Cases!$H$31</f>
        <v>16400</v>
      </c>
      <c r="N46" s="30" t="n">
        <f aca="false">Staffing!$E$14*Cases!$H$31</f>
        <v>16400</v>
      </c>
      <c r="O46" s="30" t="n">
        <f aca="false">Staffing!$E$14*Cases!$H$31</f>
        <v>16400</v>
      </c>
      <c r="P46" s="30" t="n">
        <f aca="false">Staffing!$E$14*Cases!$H$31</f>
        <v>16400</v>
      </c>
      <c r="Q46" s="30" t="n">
        <f aca="false">Staffing!$E$14*Cases!$H$31</f>
        <v>16400</v>
      </c>
      <c r="R46" s="30" t="n">
        <f aca="false">Staffing!$E$14*Cases!$H$31</f>
        <v>16400</v>
      </c>
      <c r="S46" s="30" t="n">
        <f aca="false">Staffing!$E$14*Cases!$H$31</f>
        <v>16400</v>
      </c>
      <c r="T46" s="30" t="n">
        <f aca="false">Staffing!$E$14*Cases!$H$31</f>
        <v>16400</v>
      </c>
      <c r="U46" s="30" t="n">
        <f aca="false">Staffing!$E$14*Cases!$H$31</f>
        <v>16400</v>
      </c>
      <c r="V46" s="30" t="n">
        <f aca="false">Staffing!$E$14*Cases!$H$31</f>
        <v>16400</v>
      </c>
      <c r="W46" s="30" t="n">
        <f aca="false">Staffing!$E$14*Cases!$H$31</f>
        <v>16400</v>
      </c>
      <c r="X46" s="30" t="n">
        <f aca="false">Staffing!$E$14*Cases!$H$31</f>
        <v>16400</v>
      </c>
      <c r="Y46" s="30" t="n">
        <f aca="false">Staffing!$E$14*Cases!$H$31</f>
        <v>16400</v>
      </c>
      <c r="Z46" s="30" t="n">
        <f aca="false">Staffing!$E$14*Cases!$H$31</f>
        <v>16400</v>
      </c>
      <c r="AA46" s="30" t="n">
        <f aca="false">Staffing!$E$14*Cases!$H$31</f>
        <v>16400</v>
      </c>
      <c r="AB46" s="30" t="n">
        <f aca="false">Staffing!$E$14*Cases!$H$31</f>
        <v>16400</v>
      </c>
      <c r="AC46" s="30" t="n">
        <f aca="false">Staffing!$E$14*Cases!$H$31</f>
        <v>16400</v>
      </c>
      <c r="AD46" s="30" t="n">
        <f aca="false">Staffing!$E$14*Cases!$H$31</f>
        <v>16400</v>
      </c>
      <c r="AE46" s="30" t="n">
        <f aca="false">Staffing!$E$14*Cases!$H$31</f>
        <v>16400</v>
      </c>
      <c r="AF46" s="30" t="n">
        <f aca="false">Staffing!$E$14*Cases!$H$31</f>
        <v>16400</v>
      </c>
      <c r="AG46" s="30" t="n">
        <f aca="false">Staffing!$E$14*Cases!$H$31</f>
        <v>16400</v>
      </c>
      <c r="AH46" s="30" t="n">
        <f aca="false">Staffing!$E$14*Cases!$H$31</f>
        <v>16400</v>
      </c>
      <c r="AI46" s="30" t="n">
        <f aca="false">Staffing!$E$14*Cases!$H$31</f>
        <v>16400</v>
      </c>
      <c r="AJ46" s="30" t="n">
        <f aca="false">Staffing!$E$14*Cases!$H$31</f>
        <v>16400</v>
      </c>
      <c r="AK46" s="30" t="n">
        <f aca="false">Staffing!$E$14*Cases!$H$31</f>
        <v>16400</v>
      </c>
    </row>
    <row r="47" customFormat="false" ht="15" hidden="false" customHeight="true" outlineLevel="0" collapsed="false">
      <c r="A47" s="25" t="s">
        <v>280</v>
      </c>
      <c r="B47" s="30" t="n">
        <f aca="false">B25*Inputs!$B$24*(1+Inputs!$B$16)/12*Cases!$H$31</f>
        <v>0</v>
      </c>
      <c r="C47" s="30" t="n">
        <f aca="false">C25*Inputs!$B$24*(1+Inputs!$B$16)/12*Cases!$H$31</f>
        <v>0</v>
      </c>
      <c r="D47" s="30" t="n">
        <f aca="false">D25*Inputs!$B$24*(1+Inputs!$B$16)/12*Cases!$H$31</f>
        <v>0</v>
      </c>
      <c r="E47" s="30" t="n">
        <f aca="false">E25*Inputs!$B$24*(1+Inputs!$B$16)/12*Cases!$H$31</f>
        <v>0</v>
      </c>
      <c r="F47" s="30" t="n">
        <f aca="false">F25*Inputs!$B$24*(1+Inputs!$B$16)/12*Cases!$H$31</f>
        <v>0</v>
      </c>
      <c r="G47" s="30" t="n">
        <f aca="false">G25*Inputs!$B$24*(1+Inputs!$B$16)/12*Cases!$H$31</f>
        <v>0</v>
      </c>
      <c r="H47" s="30" t="n">
        <f aca="false">H25*Inputs!$B$24*(1+Inputs!$B$16)/12*Cases!$H$31</f>
        <v>0</v>
      </c>
      <c r="I47" s="30" t="n">
        <f aca="false">I25*Inputs!$B$24*(1+Inputs!$B$16)/12*Cases!$H$31</f>
        <v>0</v>
      </c>
      <c r="J47" s="30" t="n">
        <f aca="false">J25*Inputs!$B$24*(1+Inputs!$B$16)/12*Cases!$H$31</f>
        <v>0</v>
      </c>
      <c r="K47" s="30" t="n">
        <f aca="false">K25*Inputs!$B$24*(1+Inputs!$B$16)/12*Cases!$H$31</f>
        <v>0</v>
      </c>
      <c r="L47" s="30" t="n">
        <f aca="false">L25*Inputs!$B$24*(1+Inputs!$B$16)/12*Cases!$H$31</f>
        <v>0</v>
      </c>
      <c r="M47" s="30" t="n">
        <f aca="false">M25*Inputs!$B$24*(1+Inputs!$B$16)/12*Cases!$H$31</f>
        <v>0</v>
      </c>
      <c r="N47" s="30" t="n">
        <f aca="false">N25*Inputs!$B$24*(1+Inputs!$B$16)/12*Cases!$H$31</f>
        <v>8000</v>
      </c>
      <c r="O47" s="30" t="n">
        <f aca="false">O25*Inputs!$B$24*(1+Inputs!$B$16)/12*Cases!$H$31</f>
        <v>8000</v>
      </c>
      <c r="P47" s="30" t="n">
        <f aca="false">P25*Inputs!$B$24*(1+Inputs!$B$16)/12*Cases!$H$31</f>
        <v>8000</v>
      </c>
      <c r="Q47" s="30" t="n">
        <f aca="false">Q25*Inputs!$B$24*(1+Inputs!$B$16)/12*Cases!$H$31</f>
        <v>8000</v>
      </c>
      <c r="R47" s="30" t="n">
        <f aca="false">R25*Inputs!$B$24*(1+Inputs!$B$16)/12*Cases!$H$31</f>
        <v>16000</v>
      </c>
      <c r="S47" s="30" t="n">
        <f aca="false">S25*Inputs!$B$24*(1+Inputs!$B$16)/12*Cases!$H$31</f>
        <v>16000</v>
      </c>
      <c r="T47" s="30" t="n">
        <f aca="false">T25*Inputs!$B$24*(1+Inputs!$B$16)/12*Cases!$H$31</f>
        <v>24000</v>
      </c>
      <c r="U47" s="30" t="n">
        <f aca="false">U25*Inputs!$B$24*(1+Inputs!$B$16)/12*Cases!$H$31</f>
        <v>24000</v>
      </c>
      <c r="V47" s="30" t="n">
        <f aca="false">V25*Inputs!$B$24*(1+Inputs!$B$16)/12*Cases!$H$31</f>
        <v>24000</v>
      </c>
      <c r="W47" s="30" t="n">
        <f aca="false">W25*Inputs!$B$24*(1+Inputs!$B$16)/12*Cases!$H$31</f>
        <v>24000</v>
      </c>
      <c r="X47" s="30" t="n">
        <f aca="false">X25*Inputs!$B$24*(1+Inputs!$B$16)/12*Cases!$H$31</f>
        <v>32000</v>
      </c>
      <c r="Y47" s="30" t="n">
        <f aca="false">Y25*Inputs!$B$24*(1+Inputs!$B$16)/12*Cases!$H$31</f>
        <v>32000</v>
      </c>
      <c r="Z47" s="30" t="n">
        <f aca="false">Z25*Inputs!$B$24*(1+Inputs!$B$16)/12*Cases!$H$31</f>
        <v>32000</v>
      </c>
      <c r="AA47" s="30" t="n">
        <f aca="false">AA25*Inputs!$B$24*(1+Inputs!$B$16)/12*Cases!$H$31</f>
        <v>32000</v>
      </c>
      <c r="AB47" s="30" t="n">
        <f aca="false">AB25*Inputs!$B$24*(1+Inputs!$B$16)/12*Cases!$H$31</f>
        <v>32000</v>
      </c>
      <c r="AC47" s="30" t="n">
        <f aca="false">AC25*Inputs!$B$24*(1+Inputs!$B$16)/12*Cases!$H$31</f>
        <v>32000</v>
      </c>
      <c r="AD47" s="30" t="n">
        <f aca="false">AD25*Inputs!$B$24*(1+Inputs!$B$16)/12*Cases!$H$31</f>
        <v>32000</v>
      </c>
      <c r="AE47" s="30" t="n">
        <f aca="false">AE25*Inputs!$B$24*(1+Inputs!$B$16)/12*Cases!$H$31</f>
        <v>32000</v>
      </c>
      <c r="AF47" s="30" t="n">
        <f aca="false">AF25*Inputs!$B$24*(1+Inputs!$B$16)/12*Cases!$H$31</f>
        <v>32000</v>
      </c>
      <c r="AG47" s="30" t="n">
        <f aca="false">AG25*Inputs!$B$24*(1+Inputs!$B$16)/12*Cases!$H$31</f>
        <v>32000</v>
      </c>
      <c r="AH47" s="30" t="n">
        <f aca="false">AH25*Inputs!$B$24*(1+Inputs!$B$16)/12*Cases!$H$31</f>
        <v>32000</v>
      </c>
      <c r="AI47" s="30" t="n">
        <f aca="false">AI25*Inputs!$B$24*(1+Inputs!$B$16)/12*Cases!$H$31</f>
        <v>32000</v>
      </c>
      <c r="AJ47" s="30" t="n">
        <f aca="false">AJ25*Inputs!$B$24*(1+Inputs!$B$16)/12*Cases!$H$31</f>
        <v>32000</v>
      </c>
      <c r="AK47" s="30" t="n">
        <f aca="false">AK25*Inputs!$B$24*(1+Inputs!$B$16)/12*Cases!$H$31</f>
        <v>32000</v>
      </c>
    </row>
    <row r="48" customFormat="false" ht="15" hidden="false" customHeight="true" outlineLevel="0" collapsed="false">
      <c r="A48" s="25" t="s">
        <v>281</v>
      </c>
      <c r="B48" s="30" t="n">
        <f aca="false">B64*Inputs!$B$31</f>
        <v>0</v>
      </c>
      <c r="C48" s="30" t="n">
        <f aca="false">C64*Inputs!$B$31</f>
        <v>60.75</v>
      </c>
      <c r="D48" s="30" t="n">
        <f aca="false">D64*Inputs!$B$31</f>
        <v>121.5</v>
      </c>
      <c r="E48" s="30" t="n">
        <f aca="false">E64*Inputs!$B$31</f>
        <v>134.0334135</v>
      </c>
      <c r="F48" s="30" t="n">
        <f aca="false">F64*Inputs!$B$31</f>
        <v>294.08583573</v>
      </c>
      <c r="G48" s="30" t="n">
        <f aca="false">G64*Inputs!$B$31</f>
        <v>211.8302496027</v>
      </c>
      <c r="H48" s="30" t="n">
        <f aca="false">H64*Inputs!$B$31</f>
        <v>371.104703471673</v>
      </c>
      <c r="I48" s="30" t="n">
        <f aca="false">I64*Inputs!$B$31</f>
        <v>288.078928666956</v>
      </c>
      <c r="J48" s="30" t="n">
        <f aca="false">J64*Inputs!$B$31</f>
        <v>446.590895745287</v>
      </c>
      <c r="K48" s="30" t="n">
        <f aca="false">K64*Inputs!$B$31</f>
        <v>362.810259017834</v>
      </c>
      <c r="L48" s="30" t="n">
        <f aca="false">L64*Inputs!$B$31</f>
        <v>520.574912792655</v>
      </c>
      <c r="M48" s="30" t="n">
        <f aca="false">M64*Inputs!$B$31</f>
        <v>436.054435894729</v>
      </c>
      <c r="N48" s="30" t="n">
        <f aca="false">N64*Inputs!$B$31</f>
        <v>593.086647900782</v>
      </c>
      <c r="O48" s="30" t="n">
        <f aca="false">O64*Inputs!$B$31</f>
        <v>568.591053651774</v>
      </c>
      <c r="P48" s="30" t="n">
        <f aca="false">P64*Inputs!$B$31</f>
        <v>724.905399480256</v>
      </c>
      <c r="Q48" s="30" t="n">
        <f aca="false">Q64*Inputs!$B$31</f>
        <v>712.232531215454</v>
      </c>
      <c r="R48" s="30" t="n">
        <f aca="false">R64*Inputs!$B$31</f>
        <v>893.862305133299</v>
      </c>
      <c r="S48" s="30" t="n">
        <f aca="false">S64*Inputs!$B$31</f>
        <v>832.968297176966</v>
      </c>
      <c r="T48" s="30" t="n">
        <f aca="false">T64*Inputs!$B$31</f>
        <v>1013.3907134352</v>
      </c>
      <c r="U48" s="30" t="n">
        <f aca="false">U64*Inputs!$B$31</f>
        <v>951.301421395844</v>
      </c>
      <c r="V48" s="30" t="n">
        <f aca="false">V64*Inputs!$B$31</f>
        <v>1130.54050641189</v>
      </c>
      <c r="W48" s="30" t="n">
        <f aca="false">W64*Inputs!$B$31</f>
        <v>1067.27971644277</v>
      </c>
      <c r="X48" s="30" t="n">
        <f aca="false">X64*Inputs!$B$31</f>
        <v>1245.35901850834</v>
      </c>
      <c r="Y48" s="30" t="n">
        <f aca="false">Y64*Inputs!$B$31</f>
        <v>1180.95004341826</v>
      </c>
      <c r="Z48" s="30" t="n">
        <f aca="false">Z64*Inputs!$B$31</f>
        <v>1357.89264221407</v>
      </c>
      <c r="AA48" s="30" t="n">
        <f aca="false">AA64*Inputs!$B$31</f>
        <v>1353.10833088693</v>
      </c>
      <c r="AB48" s="30" t="n">
        <f aca="false">AB64*Inputs!$B$31</f>
        <v>1528.93684680806</v>
      </c>
      <c r="AC48" s="30" t="n">
        <f aca="false">AC64*Inputs!$B$31</f>
        <v>1488.1360883716</v>
      </c>
      <c r="AD48" s="30" t="n">
        <f aca="false">AD64*Inputs!$B$31</f>
        <v>1736.33861896063</v>
      </c>
      <c r="AE48" s="30" t="n">
        <f aca="false">AE64*Inputs!$B$31</f>
        <v>1527.01550117205</v>
      </c>
      <c r="AF48" s="30" t="n">
        <f aca="false">AF64*Inputs!$B$31</f>
        <v>1718.68900575533</v>
      </c>
      <c r="AG48" s="30" t="n">
        <f aca="false">AG64*Inputs!$B$31</f>
        <v>1685.40621365778</v>
      </c>
      <c r="AH48" s="30" t="n">
        <f aca="false">AH64*Inputs!$B$31</f>
        <v>1640.2225226162</v>
      </c>
      <c r="AI48" s="30" t="n">
        <f aca="false">AI64*Inputs!$B$31</f>
        <v>1775.91816848504</v>
      </c>
      <c r="AJ48" s="30" t="n">
        <f aca="false">AJ64*Inputs!$B$31</f>
        <v>1735.73356939519</v>
      </c>
      <c r="AK48" s="30" t="n">
        <f aca="false">AK64*Inputs!$B$31</f>
        <v>1744.46708943123</v>
      </c>
    </row>
    <row r="49" customFormat="false" ht="15" hidden="false" customHeight="true" outlineLevel="0" collapsed="false">
      <c r="A49" s="23" t="s">
        <v>282</v>
      </c>
      <c r="B49" s="31" t="n">
        <f aca="false">SUM(B45:B48)</f>
        <v>16400</v>
      </c>
      <c r="C49" s="31" t="n">
        <f aca="false">SUM(C45:C48)</f>
        <v>16460.75</v>
      </c>
      <c r="D49" s="31" t="n">
        <f aca="false">SUM(D45:D48)</f>
        <v>16901.5</v>
      </c>
      <c r="E49" s="31" t="n">
        <f aca="false">SUM(E45:E48)</f>
        <v>18046.4334135</v>
      </c>
      <c r="F49" s="31" t="n">
        <f aca="false">SUM(F45:F48)</f>
        <v>19323.76183573</v>
      </c>
      <c r="G49" s="31" t="n">
        <f aca="false">SUM(G45:G48)</f>
        <v>20351.4094896027</v>
      </c>
      <c r="H49" s="31" t="n">
        <f aca="false">SUM(H45:H48)</f>
        <v>21605.6881510717</v>
      </c>
      <c r="I49" s="31" t="n">
        <f aca="false">SUM(I45:I48)</f>
        <v>22610.516541791</v>
      </c>
      <c r="J49" s="31" t="n">
        <f aca="false">SUM(J45:J48)</f>
        <v>23842.204132738</v>
      </c>
      <c r="K49" s="31" t="n">
        <f aca="false">SUM(K45:K48)</f>
        <v>24824.6673636407</v>
      </c>
      <c r="L49" s="31" t="n">
        <f aca="false">SUM(L45:L48)</f>
        <v>26034.2134463693</v>
      </c>
      <c r="M49" s="31" t="n">
        <f aca="false">SUM(M45:M48)</f>
        <v>26994.7565841356</v>
      </c>
      <c r="N49" s="31" t="n">
        <f aca="false">SUM(N45:N48)</f>
        <v>36182.6017746592</v>
      </c>
      <c r="O49" s="31" t="n">
        <f aca="false">SUM(O45:O48)</f>
        <v>37182.4110291426</v>
      </c>
      <c r="P49" s="31" t="n">
        <f aca="false">SUM(P45:P48)</f>
        <v>38728.9871752162</v>
      </c>
      <c r="Q49" s="31" t="n">
        <f aca="false">SUM(Q45:Q48)</f>
        <v>40472.673489194</v>
      </c>
      <c r="R49" s="31" t="n">
        <f aca="false">SUM(R45:R48)</f>
        <v>50389.2988535321</v>
      </c>
      <c r="S49" s="31" t="n">
        <f aca="false">SUM(S45:S48)</f>
        <v>52049.8504800918</v>
      </c>
      <c r="T49" s="31" t="n">
        <f aca="false">SUM(T45:T48)</f>
        <v>61930.7040745209</v>
      </c>
      <c r="U49" s="31" t="n">
        <f aca="false">SUM(U45:U48)</f>
        <v>63555.8416488706</v>
      </c>
      <c r="V49" s="31" t="n">
        <f aca="false">SUM(V45:V48)</f>
        <v>65401.6353316119</v>
      </c>
      <c r="W49" s="31" t="n">
        <f aca="false">SUM(W45:W48)</f>
        <v>66992.0635933908</v>
      </c>
      <c r="X49" s="31" t="n">
        <f aca="false">SUM(X45:X48)</f>
        <v>76803.4950566869</v>
      </c>
      <c r="Y49" s="31" t="n">
        <f aca="false">SUM(Y45:Y48)</f>
        <v>78359.904721215</v>
      </c>
      <c r="Z49" s="31" t="n">
        <f aca="false">SUM(Z45:Z48)</f>
        <v>80137.6577732329</v>
      </c>
      <c r="AA49" s="31" t="n">
        <f aca="false">SUM(AA45:AA48)</f>
        <v>81721.4758105956</v>
      </c>
      <c r="AB49" s="31" t="n">
        <f aca="false">SUM(AB45:AB48)</f>
        <v>83846.2206517196</v>
      </c>
      <c r="AC49" s="31" t="n">
        <f aca="false">SUM(AC45:AC48)</f>
        <v>86114.847055234</v>
      </c>
      <c r="AD49" s="31" t="n">
        <f aca="false">SUM(AD45:AD48)</f>
        <v>88645.5824761544</v>
      </c>
      <c r="AE49" s="31" t="n">
        <f aca="false">SUM(AE45:AE48)</f>
        <v>90699.7669197939</v>
      </c>
      <c r="AF49" s="31" t="n">
        <f aca="false">SUM(AF45:AF48)</f>
        <v>93128.512910191</v>
      </c>
      <c r="AG49" s="31" t="n">
        <f aca="false">SUM(AG45:AG48)</f>
        <v>94933.7318790491</v>
      </c>
      <c r="AH49" s="31" t="n">
        <f aca="false">SUM(AH45:AH48)</f>
        <v>96708.6649313536</v>
      </c>
      <c r="AI49" s="31" t="n">
        <f aca="false">SUM(AI45:AI48)</f>
        <v>98266.276153135</v>
      </c>
      <c r="AJ49" s="31" t="n">
        <f aca="false">SUM(AJ45:AJ48)</f>
        <v>99257.5879741987</v>
      </c>
      <c r="AK49" s="31" t="n">
        <f aca="false">SUM(AK45:AK48)</f>
        <v>100287.502950187</v>
      </c>
    </row>
    <row r="50" customFormat="false" ht="15" hidden="false" customHeight="true" outlineLevel="0" collapsed="false">
      <c r="A50" s="23" t="s">
        <v>283</v>
      </c>
      <c r="B50" s="31" t="n">
        <f aca="false">B43-B49</f>
        <v>-16400</v>
      </c>
      <c r="C50" s="31" t="n">
        <f aca="false">C43-C49</f>
        <v>-16460.75</v>
      </c>
      <c r="D50" s="31" t="n">
        <f aca="false">D43-D49</f>
        <v>-3424.135</v>
      </c>
      <c r="E50" s="31" t="n">
        <f aca="false">E43-E49</f>
        <v>11536.4792865</v>
      </c>
      <c r="F50" s="31" t="n">
        <f aca="false">F43-F49</f>
        <v>2011.86943727</v>
      </c>
      <c r="G50" s="31" t="n">
        <f aca="false">G43-G49</f>
        <v>17011.1868206673</v>
      </c>
      <c r="H50" s="31" t="n">
        <f aca="false">H43-H49</f>
        <v>7431.82989609563</v>
      </c>
      <c r="I50" s="31" t="n">
        <f aca="false">I43-I49</f>
        <v>22376.9476749047</v>
      </c>
      <c r="J50" s="31" t="n">
        <f aca="false">J43-J49</f>
        <v>12743.9331417906</v>
      </c>
      <c r="K50" s="31" t="n">
        <f aca="false">K43-K49</f>
        <v>27635.9298881427</v>
      </c>
      <c r="L50" s="31" t="n">
        <f aca="false">L43-L49</f>
        <v>17950.3255328963</v>
      </c>
      <c r="M50" s="31" t="n">
        <f aca="false">M43-M49</f>
        <v>32790.2583553373</v>
      </c>
      <c r="N50" s="31" t="n">
        <f aca="false">N43-N49</f>
        <v>15053.1107154189</v>
      </c>
      <c r="O50" s="31" t="n">
        <f aca="false">O43-O49</f>
        <v>29781.2656860348</v>
      </c>
      <c r="P50" s="31" t="n">
        <f aca="false">P43-P49</f>
        <v>33090.9654728094</v>
      </c>
      <c r="Q50" s="31" t="n">
        <f aca="false">Q43-Q49</f>
        <v>49632.3573323513</v>
      </c>
      <c r="R50" s="31" t="n">
        <f aca="false">R43-R49</f>
        <v>33626.1857097978</v>
      </c>
      <c r="S50" s="31" t="n">
        <f aca="false">S43-S49</f>
        <v>50128.7569376048</v>
      </c>
      <c r="T50" s="31" t="n">
        <f aca="false">T43-T49</f>
        <v>34037.6213189988</v>
      </c>
      <c r="U50" s="31" t="n">
        <f aca="false">U43-U49</f>
        <v>50456.0781907138</v>
      </c>
      <c r="V50" s="31" t="n">
        <f aca="false">V43-V49</f>
        <v>42281.6693595767</v>
      </c>
      <c r="W50" s="31" t="n">
        <f aca="false">W43-W49</f>
        <v>58617.6857508859</v>
      </c>
      <c r="X50" s="31" t="n">
        <f aca="false">X43-X49</f>
        <v>42361.660844147</v>
      </c>
      <c r="Y50" s="31" t="n">
        <f aca="false">Y43-Y49</f>
        <v>58616.8773206106</v>
      </c>
      <c r="Z50" s="31" t="n">
        <f aca="false">Z43-Z49</f>
        <v>50280.8604981745</v>
      </c>
      <c r="AA50" s="31" t="n">
        <f aca="false">AA43-AA49</f>
        <v>66396.1349780977</v>
      </c>
      <c r="AB50" s="31" t="n">
        <f aca="false">AB43-AB49</f>
        <v>66286.4650423809</v>
      </c>
      <c r="AC50" s="31" t="n">
        <f aca="false">AC43-AC49</f>
        <v>89027.4376882643</v>
      </c>
      <c r="AD50" s="31" t="n">
        <f aca="false">AD43-AD49</f>
        <v>65414.3166321335</v>
      </c>
      <c r="AE50" s="31" t="n">
        <f aca="false">AE43-AE49</f>
        <v>88796.0922474112</v>
      </c>
      <c r="AF50" s="31" t="n">
        <f aca="false">AF43-AF49</f>
        <v>76930.448065342</v>
      </c>
      <c r="AG50" s="31" t="n">
        <f aca="false">AG43-AG49</f>
        <v>76697.5835367286</v>
      </c>
      <c r="AH50" s="31" t="n">
        <f aca="false">AH43-AH49</f>
        <v>88629.2813802663</v>
      </c>
      <c r="AI50" s="31" t="n">
        <f aca="false">AI43-AI49</f>
        <v>76937.6197453687</v>
      </c>
      <c r="AJ50" s="31" t="n">
        <f aca="false">AJ43-AJ49</f>
        <v>76828.48166532</v>
      </c>
      <c r="AK50" s="31" t="n">
        <f aca="false">AK43-AK49</f>
        <v>76671.9186929368</v>
      </c>
    </row>
    <row r="51" customFormat="false" ht="15" hidden="false" customHeight="true" outlineLevel="0" collapsed="false">
      <c r="A51" s="25" t="s">
        <v>284</v>
      </c>
      <c r="B51" s="29" t="n">
        <f aca="false">IFERROR(B50/B43,0)</f>
        <v>0</v>
      </c>
      <c r="C51" s="29" t="n">
        <f aca="false">IFERROR(C50/C43,0)</f>
        <v>0</v>
      </c>
      <c r="D51" s="29" t="n">
        <f aca="false">IFERROR(D50/D43,0)</f>
        <v>-0.254065612974049</v>
      </c>
      <c r="E51" s="29" t="n">
        <f aca="false">IFERROR(E50/E43,0)</f>
        <v>0.389971041847411</v>
      </c>
      <c r="F51" s="29" t="n">
        <f aca="false">IFERROR(F50/F43,0)</f>
        <v>0.0942962226674774</v>
      </c>
      <c r="G51" s="29" t="n">
        <f aca="false">IFERROR(G50/G43,0)</f>
        <v>0.455299912227764</v>
      </c>
      <c r="H51" s="29" t="n">
        <f aca="false">IFERROR(H50/H43,0)</f>
        <v>0.255938881691737</v>
      </c>
      <c r="I51" s="29" t="n">
        <f aca="false">IFERROR(I50/I43,0)</f>
        <v>0.497404067211243</v>
      </c>
      <c r="J51" s="29" t="n">
        <f aca="false">IFERROR(J50/J43,0)</f>
        <v>0.348326827895629</v>
      </c>
      <c r="K51" s="29" t="n">
        <f aca="false">IFERROR(K50/K43,0)</f>
        <v>0.526794038495306</v>
      </c>
      <c r="L51" s="29" t="n">
        <f aca="false">IFERROR(L50/L43,0)</f>
        <v>0.40810534677556</v>
      </c>
      <c r="M51" s="29" t="n">
        <f aca="false">IFERROR(M50/M43,0)</f>
        <v>0.548469518466034</v>
      </c>
      <c r="N51" s="29" t="n">
        <f aca="false">IFERROR(N50/N43,0)</f>
        <v>0.293801139553471</v>
      </c>
      <c r="O51" s="29" t="n">
        <f aca="false">IFERROR(O50/O43,0)</f>
        <v>0.444737612193937</v>
      </c>
      <c r="P51" s="29" t="n">
        <f aca="false">IFERROR(P50/P43,0)</f>
        <v>0.46074891799193</v>
      </c>
      <c r="Q51" s="29" t="n">
        <f aca="false">IFERROR(Q50/Q43,0)</f>
        <v>0.550827815936816</v>
      </c>
      <c r="R51" s="29" t="n">
        <f aca="false">IFERROR(R50/R43,0)</f>
        <v>0.400237954760004</v>
      </c>
      <c r="S51" s="29" t="n">
        <f aca="false">IFERROR(S50/S43,0)</f>
        <v>0.490599335853964</v>
      </c>
      <c r="T51" s="29" t="n">
        <f aca="false">IFERROR(T50/T43,0)</f>
        <v>0.354675578420557</v>
      </c>
      <c r="U51" s="29" t="n">
        <f aca="false">IFERROR(U50/U43,0)</f>
        <v>0.442550903990617</v>
      </c>
      <c r="V51" s="29" t="n">
        <f aca="false">IFERROR(V50/V43,0)</f>
        <v>0.392648326319766</v>
      </c>
      <c r="W51" s="29" t="n">
        <f aca="false">IFERROR(W50/W43,0)</f>
        <v>0.466665096116257</v>
      </c>
      <c r="X51" s="29" t="n">
        <f aca="false">IFERROR(X50/X43,0)</f>
        <v>0.355486975399078</v>
      </c>
      <c r="Y51" s="29" t="n">
        <f aca="false">IFERROR(Y50/Y43,0)</f>
        <v>0.427932941969041</v>
      </c>
      <c r="Z51" s="29" t="n">
        <f aca="false">IFERROR(Z50/Z43,0)</f>
        <v>0.385534670724732</v>
      </c>
      <c r="AA51" s="29" t="n">
        <f aca="false">IFERROR(AA50/AA43,0)</f>
        <v>0.44826631097108</v>
      </c>
      <c r="AB51" s="29" t="n">
        <f aca="false">IFERROR(AB50/AB43,0)</f>
        <v>0.44151921172876</v>
      </c>
      <c r="AC51" s="29" t="n">
        <f aca="false">IFERROR(AC50/AC43,0)</f>
        <v>0.508314927024322</v>
      </c>
      <c r="AD51" s="29" t="n">
        <f aca="false">IFERROR(AD50/AD43,0)</f>
        <v>0.424603138199864</v>
      </c>
      <c r="AE51" s="29" t="n">
        <f aca="false">IFERROR(AE50/AE43,0)</f>
        <v>0.494697162705549</v>
      </c>
      <c r="AF51" s="29" t="n">
        <f aca="false">IFERROR(AF50/AF43,0)</f>
        <v>0.452375150500951</v>
      </c>
      <c r="AG51" s="29" t="n">
        <f aca="false">IFERROR(AG50/AG43,0)</f>
        <v>0.446874064624677</v>
      </c>
      <c r="AH51" s="29" t="n">
        <f aca="false">IFERROR(AH50/AH43,0)</f>
        <v>0.478203644445528</v>
      </c>
      <c r="AI51" s="29" t="n">
        <f aca="false">IFERROR(AI50/AI43,0)</f>
        <v>0.43913190029712</v>
      </c>
      <c r="AJ51" s="29" t="n">
        <f aca="false">IFERROR(AJ50/AJ43,0)</f>
        <v>0.436312093413195</v>
      </c>
      <c r="AK51" s="29" t="n">
        <f aca="false">IFERROR(AK50/AK43,0)</f>
        <v>0.433274012657897</v>
      </c>
    </row>
    <row r="52" customFormat="false" ht="15" hidden="false" customHeight="true" outlineLevel="0" collapsed="false">
      <c r="A52" s="25" t="s">
        <v>285</v>
      </c>
      <c r="B52" s="30" t="n">
        <f aca="false">Staffing!$E$15*Cases!$H$31</f>
        <v>27100</v>
      </c>
      <c r="C52" s="30" t="n">
        <f aca="false">Staffing!$E$15*Cases!$H$31</f>
        <v>27100</v>
      </c>
      <c r="D52" s="30" t="n">
        <f aca="false">Staffing!$E$15*Cases!$H$31</f>
        <v>27100</v>
      </c>
      <c r="E52" s="30" t="n">
        <f aca="false">Staffing!$E$15*Cases!$H$31</f>
        <v>27100</v>
      </c>
      <c r="F52" s="30" t="n">
        <f aca="false">Staffing!$E$15*Cases!$H$31</f>
        <v>27100</v>
      </c>
      <c r="G52" s="30" t="n">
        <f aca="false">Staffing!$E$15*Cases!$H$31</f>
        <v>27100</v>
      </c>
      <c r="H52" s="30" t="n">
        <f aca="false">Staffing!$E$15*Cases!$H$31</f>
        <v>27100</v>
      </c>
      <c r="I52" s="30" t="n">
        <f aca="false">Staffing!$E$15*Cases!$H$31</f>
        <v>27100</v>
      </c>
      <c r="J52" s="30" t="n">
        <f aca="false">Staffing!$E$15*Cases!$H$31</f>
        <v>27100</v>
      </c>
      <c r="K52" s="30" t="n">
        <f aca="false">Staffing!$E$15*Cases!$H$31</f>
        <v>27100</v>
      </c>
      <c r="L52" s="30" t="n">
        <f aca="false">Staffing!$E$15*Cases!$H$31</f>
        <v>27100</v>
      </c>
      <c r="M52" s="30" t="n">
        <f aca="false">Staffing!$E$15*Cases!$H$31</f>
        <v>27100</v>
      </c>
      <c r="N52" s="30" t="n">
        <f aca="false">Staffing!$E$15*Cases!$H$31</f>
        <v>27100</v>
      </c>
      <c r="O52" s="30" t="n">
        <f aca="false">Staffing!$E$15*Cases!$H$31</f>
        <v>27100</v>
      </c>
      <c r="P52" s="30" t="n">
        <f aca="false">Staffing!$E$15*Cases!$H$31</f>
        <v>27100</v>
      </c>
      <c r="Q52" s="30" t="n">
        <f aca="false">Staffing!$E$15*Cases!$H$31</f>
        <v>27100</v>
      </c>
      <c r="R52" s="30" t="n">
        <f aca="false">Staffing!$E$15*Cases!$H$31</f>
        <v>27100</v>
      </c>
      <c r="S52" s="30" t="n">
        <f aca="false">Staffing!$E$15*Cases!$H$31</f>
        <v>27100</v>
      </c>
      <c r="T52" s="30" t="n">
        <f aca="false">Staffing!$E$15*Cases!$H$31</f>
        <v>27100</v>
      </c>
      <c r="U52" s="30" t="n">
        <f aca="false">Staffing!$E$15*Cases!$H$31</f>
        <v>27100</v>
      </c>
      <c r="V52" s="30" t="n">
        <f aca="false">Staffing!$E$15*Cases!$H$31</f>
        <v>27100</v>
      </c>
      <c r="W52" s="30" t="n">
        <f aca="false">Staffing!$E$15*Cases!$H$31</f>
        <v>27100</v>
      </c>
      <c r="X52" s="30" t="n">
        <f aca="false">Staffing!$E$15*Cases!$H$31</f>
        <v>27100</v>
      </c>
      <c r="Y52" s="30" t="n">
        <f aca="false">Staffing!$E$15*Cases!$H$31</f>
        <v>27100</v>
      </c>
      <c r="Z52" s="30" t="n">
        <f aca="false">Staffing!$E$15*Cases!$H$31</f>
        <v>27100</v>
      </c>
      <c r="AA52" s="30" t="n">
        <f aca="false">Staffing!$E$15*Cases!$H$31</f>
        <v>27100</v>
      </c>
      <c r="AB52" s="30" t="n">
        <f aca="false">Staffing!$E$15*Cases!$H$31</f>
        <v>27100</v>
      </c>
      <c r="AC52" s="30" t="n">
        <f aca="false">Staffing!$E$15*Cases!$H$31</f>
        <v>27100</v>
      </c>
      <c r="AD52" s="30" t="n">
        <f aca="false">Staffing!$E$15*Cases!$H$31</f>
        <v>27100</v>
      </c>
      <c r="AE52" s="30" t="n">
        <f aca="false">Staffing!$E$15*Cases!$H$31</f>
        <v>27100</v>
      </c>
      <c r="AF52" s="30" t="n">
        <f aca="false">Staffing!$E$15*Cases!$H$31</f>
        <v>27100</v>
      </c>
      <c r="AG52" s="30" t="n">
        <f aca="false">Staffing!$E$15*Cases!$H$31</f>
        <v>27100</v>
      </c>
      <c r="AH52" s="30" t="n">
        <f aca="false">Staffing!$E$15*Cases!$H$31</f>
        <v>27100</v>
      </c>
      <c r="AI52" s="30" t="n">
        <f aca="false">Staffing!$E$15*Cases!$H$31</f>
        <v>27100</v>
      </c>
      <c r="AJ52" s="30" t="n">
        <f aca="false">Staffing!$E$15*Cases!$H$31</f>
        <v>27100</v>
      </c>
      <c r="AK52" s="30" t="n">
        <f aca="false">Staffing!$E$15*Cases!$H$31</f>
        <v>27100</v>
      </c>
    </row>
    <row r="53" customFormat="false" ht="15" hidden="false" customHeight="true" outlineLevel="0" collapsed="false">
      <c r="A53" s="25" t="s">
        <v>286</v>
      </c>
      <c r="B53" s="30" t="n">
        <f aca="false">Inputs!$B$17</f>
        <v>7500</v>
      </c>
      <c r="C53" s="30" t="n">
        <f aca="false">Inputs!$B$17</f>
        <v>7500</v>
      </c>
      <c r="D53" s="30" t="n">
        <f aca="false">Inputs!$B$17</f>
        <v>7500</v>
      </c>
      <c r="E53" s="30" t="n">
        <f aca="false">Inputs!$B$17</f>
        <v>7500</v>
      </c>
      <c r="F53" s="30" t="n">
        <f aca="false">Inputs!$B$17</f>
        <v>7500</v>
      </c>
      <c r="G53" s="30" t="n">
        <f aca="false">Inputs!$B$17</f>
        <v>7500</v>
      </c>
      <c r="H53" s="30" t="n">
        <f aca="false">Inputs!$B$17</f>
        <v>7500</v>
      </c>
      <c r="I53" s="30" t="n">
        <f aca="false">Inputs!$B$17</f>
        <v>7500</v>
      </c>
      <c r="J53" s="30" t="n">
        <f aca="false">Inputs!$B$17</f>
        <v>7500</v>
      </c>
      <c r="K53" s="30" t="n">
        <f aca="false">Inputs!$B$17</f>
        <v>7500</v>
      </c>
      <c r="L53" s="30" t="n">
        <f aca="false">Inputs!$B$17</f>
        <v>7500</v>
      </c>
      <c r="M53" s="30" t="n">
        <f aca="false">Inputs!$B$17</f>
        <v>7500</v>
      </c>
      <c r="N53" s="30" t="n">
        <f aca="false">Inputs!$B$17</f>
        <v>7500</v>
      </c>
      <c r="O53" s="30" t="n">
        <f aca="false">Inputs!$B$17</f>
        <v>7500</v>
      </c>
      <c r="P53" s="30" t="n">
        <f aca="false">Inputs!$B$17</f>
        <v>7500</v>
      </c>
      <c r="Q53" s="30" t="n">
        <f aca="false">Inputs!$B$17</f>
        <v>7500</v>
      </c>
      <c r="R53" s="30" t="n">
        <f aca="false">Inputs!$B$17</f>
        <v>7500</v>
      </c>
      <c r="S53" s="30" t="n">
        <f aca="false">Inputs!$B$17</f>
        <v>7500</v>
      </c>
      <c r="T53" s="30" t="n">
        <f aca="false">Inputs!$B$17</f>
        <v>7500</v>
      </c>
      <c r="U53" s="30" t="n">
        <f aca="false">Inputs!$B$17</f>
        <v>7500</v>
      </c>
      <c r="V53" s="30" t="n">
        <f aca="false">Inputs!$B$17</f>
        <v>7500</v>
      </c>
      <c r="W53" s="30" t="n">
        <f aca="false">Inputs!$B$17</f>
        <v>7500</v>
      </c>
      <c r="X53" s="30" t="n">
        <f aca="false">Inputs!$B$17</f>
        <v>7500</v>
      </c>
      <c r="Y53" s="30" t="n">
        <f aca="false">Inputs!$B$17</f>
        <v>7500</v>
      </c>
      <c r="Z53" s="30" t="n">
        <f aca="false">Inputs!$B$17</f>
        <v>7500</v>
      </c>
      <c r="AA53" s="30" t="n">
        <f aca="false">Inputs!$B$17</f>
        <v>7500</v>
      </c>
      <c r="AB53" s="30" t="n">
        <f aca="false">Inputs!$B$17</f>
        <v>7500</v>
      </c>
      <c r="AC53" s="30" t="n">
        <f aca="false">Inputs!$B$17</f>
        <v>7500</v>
      </c>
      <c r="AD53" s="30" t="n">
        <f aca="false">Inputs!$B$17</f>
        <v>7500</v>
      </c>
      <c r="AE53" s="30" t="n">
        <f aca="false">Inputs!$B$17</f>
        <v>7500</v>
      </c>
      <c r="AF53" s="30" t="n">
        <f aca="false">Inputs!$B$17</f>
        <v>7500</v>
      </c>
      <c r="AG53" s="30" t="n">
        <f aca="false">Inputs!$B$17</f>
        <v>7500</v>
      </c>
      <c r="AH53" s="30" t="n">
        <f aca="false">Inputs!$B$17</f>
        <v>7500</v>
      </c>
      <c r="AI53" s="30" t="n">
        <f aca="false">Inputs!$B$17</f>
        <v>7500</v>
      </c>
      <c r="AJ53" s="30" t="n">
        <f aca="false">Inputs!$B$17</f>
        <v>7500</v>
      </c>
      <c r="AK53" s="30" t="n">
        <f aca="false">Inputs!$B$17</f>
        <v>7500</v>
      </c>
    </row>
    <row r="54" customFormat="false" ht="15" hidden="false" customHeight="true" outlineLevel="0" collapsed="false">
      <c r="A54" s="25" t="s">
        <v>287</v>
      </c>
      <c r="B54" s="30" t="n">
        <f aca="false">Inputs!$B$18</f>
        <v>6000</v>
      </c>
      <c r="C54" s="30" t="n">
        <f aca="false">Inputs!$B$18</f>
        <v>6000</v>
      </c>
      <c r="D54" s="30" t="n">
        <f aca="false">Inputs!$B$18</f>
        <v>6000</v>
      </c>
      <c r="E54" s="30" t="n">
        <f aca="false">Inputs!$B$18</f>
        <v>6000</v>
      </c>
      <c r="F54" s="30" t="n">
        <f aca="false">Inputs!$B$18</f>
        <v>6000</v>
      </c>
      <c r="G54" s="30" t="n">
        <f aca="false">Inputs!$B$18</f>
        <v>6000</v>
      </c>
      <c r="H54" s="30" t="n">
        <f aca="false">Inputs!$B$18</f>
        <v>6000</v>
      </c>
      <c r="I54" s="30" t="n">
        <f aca="false">Inputs!$B$18</f>
        <v>6000</v>
      </c>
      <c r="J54" s="30" t="n">
        <f aca="false">Inputs!$B$18</f>
        <v>6000</v>
      </c>
      <c r="K54" s="30" t="n">
        <f aca="false">Inputs!$B$18</f>
        <v>6000</v>
      </c>
      <c r="L54" s="30" t="n">
        <f aca="false">Inputs!$B$18</f>
        <v>6000</v>
      </c>
      <c r="M54" s="30" t="n">
        <f aca="false">Inputs!$B$18</f>
        <v>6000</v>
      </c>
      <c r="N54" s="30" t="n">
        <f aca="false">Inputs!$B$18</f>
        <v>6000</v>
      </c>
      <c r="O54" s="30" t="n">
        <f aca="false">Inputs!$B$18</f>
        <v>6000</v>
      </c>
      <c r="P54" s="30" t="n">
        <f aca="false">Inputs!$B$18</f>
        <v>6000</v>
      </c>
      <c r="Q54" s="30" t="n">
        <f aca="false">Inputs!$B$18</f>
        <v>6000</v>
      </c>
      <c r="R54" s="30" t="n">
        <f aca="false">Inputs!$B$18</f>
        <v>6000</v>
      </c>
      <c r="S54" s="30" t="n">
        <f aca="false">Inputs!$B$18</f>
        <v>6000</v>
      </c>
      <c r="T54" s="30" t="n">
        <f aca="false">Inputs!$B$18</f>
        <v>6000</v>
      </c>
      <c r="U54" s="30" t="n">
        <f aca="false">Inputs!$B$18</f>
        <v>6000</v>
      </c>
      <c r="V54" s="30" t="n">
        <f aca="false">Inputs!$B$18</f>
        <v>6000</v>
      </c>
      <c r="W54" s="30" t="n">
        <f aca="false">Inputs!$B$18</f>
        <v>6000</v>
      </c>
      <c r="X54" s="30" t="n">
        <f aca="false">Inputs!$B$18</f>
        <v>6000</v>
      </c>
      <c r="Y54" s="30" t="n">
        <f aca="false">Inputs!$B$18</f>
        <v>6000</v>
      </c>
      <c r="Z54" s="30" t="n">
        <f aca="false">Inputs!$B$18</f>
        <v>6000</v>
      </c>
      <c r="AA54" s="30" t="n">
        <f aca="false">Inputs!$B$18</f>
        <v>6000</v>
      </c>
      <c r="AB54" s="30" t="n">
        <f aca="false">Inputs!$B$18</f>
        <v>6000</v>
      </c>
      <c r="AC54" s="30" t="n">
        <f aca="false">Inputs!$B$18</f>
        <v>6000</v>
      </c>
      <c r="AD54" s="30" t="n">
        <f aca="false">Inputs!$B$18</f>
        <v>6000</v>
      </c>
      <c r="AE54" s="30" t="n">
        <f aca="false">Inputs!$B$18</f>
        <v>6000</v>
      </c>
      <c r="AF54" s="30" t="n">
        <f aca="false">Inputs!$B$18</f>
        <v>6000</v>
      </c>
      <c r="AG54" s="30" t="n">
        <f aca="false">Inputs!$B$18</f>
        <v>6000</v>
      </c>
      <c r="AH54" s="30" t="n">
        <f aca="false">Inputs!$B$18</f>
        <v>6000</v>
      </c>
      <c r="AI54" s="30" t="n">
        <f aca="false">Inputs!$B$18</f>
        <v>6000</v>
      </c>
      <c r="AJ54" s="30" t="n">
        <f aca="false">Inputs!$B$18</f>
        <v>6000</v>
      </c>
      <c r="AK54" s="30" t="n">
        <f aca="false">Inputs!$B$18</f>
        <v>6000</v>
      </c>
    </row>
    <row r="55" customFormat="false" ht="15" hidden="false" customHeight="true" outlineLevel="0" collapsed="false">
      <c r="A55" s="25" t="s">
        <v>288</v>
      </c>
      <c r="B55" s="30" t="n">
        <f aca="false">Inputs!$B$19</f>
        <v>2000</v>
      </c>
      <c r="C55" s="30" t="n">
        <f aca="false">Inputs!$B$19</f>
        <v>2000</v>
      </c>
      <c r="D55" s="30" t="n">
        <f aca="false">Inputs!$B$19</f>
        <v>2000</v>
      </c>
      <c r="E55" s="30" t="n">
        <f aca="false">Inputs!$B$19</f>
        <v>2000</v>
      </c>
      <c r="F55" s="30" t="n">
        <f aca="false">Inputs!$B$19</f>
        <v>2000</v>
      </c>
      <c r="G55" s="30" t="n">
        <f aca="false">Inputs!$B$19</f>
        <v>2000</v>
      </c>
      <c r="H55" s="30" t="n">
        <f aca="false">Inputs!$B$19</f>
        <v>2000</v>
      </c>
      <c r="I55" s="30" t="n">
        <f aca="false">Inputs!$B$19</f>
        <v>2000</v>
      </c>
      <c r="J55" s="30" t="n">
        <f aca="false">Inputs!$B$19</f>
        <v>2000</v>
      </c>
      <c r="K55" s="30" t="n">
        <f aca="false">Inputs!$B$19</f>
        <v>2000</v>
      </c>
      <c r="L55" s="30" t="n">
        <f aca="false">Inputs!$B$19</f>
        <v>2000</v>
      </c>
      <c r="M55" s="30" t="n">
        <f aca="false">Inputs!$B$19</f>
        <v>2000</v>
      </c>
      <c r="N55" s="30" t="n">
        <f aca="false">Inputs!$B$19</f>
        <v>2000</v>
      </c>
      <c r="O55" s="30" t="n">
        <f aca="false">Inputs!$B$19</f>
        <v>2000</v>
      </c>
      <c r="P55" s="30" t="n">
        <f aca="false">Inputs!$B$19</f>
        <v>2000</v>
      </c>
      <c r="Q55" s="30" t="n">
        <f aca="false">Inputs!$B$19</f>
        <v>2000</v>
      </c>
      <c r="R55" s="30" t="n">
        <f aca="false">Inputs!$B$19</f>
        <v>2000</v>
      </c>
      <c r="S55" s="30" t="n">
        <f aca="false">Inputs!$B$19</f>
        <v>2000</v>
      </c>
      <c r="T55" s="30" t="n">
        <f aca="false">Inputs!$B$19</f>
        <v>2000</v>
      </c>
      <c r="U55" s="30" t="n">
        <f aca="false">Inputs!$B$19</f>
        <v>2000</v>
      </c>
      <c r="V55" s="30" t="n">
        <f aca="false">Inputs!$B$19</f>
        <v>2000</v>
      </c>
      <c r="W55" s="30" t="n">
        <f aca="false">Inputs!$B$19</f>
        <v>2000</v>
      </c>
      <c r="X55" s="30" t="n">
        <f aca="false">Inputs!$B$19</f>
        <v>2000</v>
      </c>
      <c r="Y55" s="30" t="n">
        <f aca="false">Inputs!$B$19</f>
        <v>2000</v>
      </c>
      <c r="Z55" s="30" t="n">
        <f aca="false">Inputs!$B$19</f>
        <v>2000</v>
      </c>
      <c r="AA55" s="30" t="n">
        <f aca="false">Inputs!$B$19</f>
        <v>2000</v>
      </c>
      <c r="AB55" s="30" t="n">
        <f aca="false">Inputs!$B$19</f>
        <v>2000</v>
      </c>
      <c r="AC55" s="30" t="n">
        <f aca="false">Inputs!$B$19</f>
        <v>2000</v>
      </c>
      <c r="AD55" s="30" t="n">
        <f aca="false">Inputs!$B$19</f>
        <v>2000</v>
      </c>
      <c r="AE55" s="30" t="n">
        <f aca="false">Inputs!$B$19</f>
        <v>2000</v>
      </c>
      <c r="AF55" s="30" t="n">
        <f aca="false">Inputs!$B$19</f>
        <v>2000</v>
      </c>
      <c r="AG55" s="30" t="n">
        <f aca="false">Inputs!$B$19</f>
        <v>2000</v>
      </c>
      <c r="AH55" s="30" t="n">
        <f aca="false">Inputs!$B$19</f>
        <v>2000</v>
      </c>
      <c r="AI55" s="30" t="n">
        <f aca="false">Inputs!$B$19</f>
        <v>2000</v>
      </c>
      <c r="AJ55" s="30" t="n">
        <f aca="false">Inputs!$B$19</f>
        <v>2000</v>
      </c>
      <c r="AK55" s="30" t="n">
        <f aca="false">Inputs!$B$19</f>
        <v>2000</v>
      </c>
    </row>
    <row r="56" customFormat="false" ht="15" hidden="false" customHeight="true" outlineLevel="0" collapsed="false">
      <c r="A56" s="25" t="s">
        <v>289</v>
      </c>
      <c r="B56" s="30" t="n">
        <f aca="false">B62*Cases!$H$28</f>
        <v>0</v>
      </c>
      <c r="C56" s="30" t="n">
        <f aca="false">C62*Cases!$H$28</f>
        <v>0</v>
      </c>
      <c r="D56" s="30" t="n">
        <f aca="false">D62*Cases!$H$28</f>
        <v>74.02365</v>
      </c>
      <c r="E56" s="30" t="n">
        <f aca="false">E62*Cases!$H$28</f>
        <v>174.329127</v>
      </c>
      <c r="F56" s="30" t="n">
        <f aca="false">F62*Cases!$H$28</f>
        <v>152.60631273</v>
      </c>
      <c r="G56" s="30" t="n">
        <f aca="false">G62*Cases!$H$28</f>
        <v>252.1259631027</v>
      </c>
      <c r="H56" s="30" t="n">
        <f aca="false">H62*Cases!$H$28</f>
        <v>229.625180471673</v>
      </c>
      <c r="I56" s="30" t="n">
        <f aca="false">I62*Cases!$H$28</f>
        <v>328.374642166956</v>
      </c>
      <c r="J56" s="30" t="n">
        <f aca="false">J62*Cases!$H$28</f>
        <v>305.111372745287</v>
      </c>
      <c r="K56" s="30" t="n">
        <f aca="false">K62*Cases!$H$28</f>
        <v>403.105972517834</v>
      </c>
      <c r="L56" s="30" t="n">
        <f aca="false">L62*Cases!$H$28</f>
        <v>379.095389792656</v>
      </c>
      <c r="M56" s="30" t="n">
        <f aca="false">M62*Cases!$H$28</f>
        <v>476.350149394729</v>
      </c>
      <c r="N56" s="30" t="n">
        <f aca="false">N62*Cases!$H$28</f>
        <v>451.607124900782</v>
      </c>
      <c r="O56" s="30" t="n">
        <f aca="false">O62*Cases!$H$28</f>
        <v>548.136767151774</v>
      </c>
      <c r="P56" s="30" t="n">
        <f aca="false">P62*Cases!$H$28</f>
        <v>596.699526480256</v>
      </c>
      <c r="Q56" s="30" t="n">
        <f aca="false">Q62*Cases!$H$28</f>
        <v>718.800308215454</v>
      </c>
      <c r="R56" s="30" t="n">
        <f aca="false">R62*Cases!$H$28</f>
        <v>718.654845633299</v>
      </c>
      <c r="S56" s="30" t="n">
        <f aca="false">S62*Cases!$H$28</f>
        <v>839.536074176966</v>
      </c>
      <c r="T56" s="30" t="n">
        <f aca="false">T62*Cases!$H$28</f>
        <v>838.183253935196</v>
      </c>
      <c r="U56" s="30" t="n">
        <f aca="false">U62*Cases!$H$28</f>
        <v>957.869198395845</v>
      </c>
      <c r="V56" s="30" t="n">
        <f aca="false">V62*Cases!$H$28</f>
        <v>955.333046911886</v>
      </c>
      <c r="W56" s="30" t="n">
        <f aca="false">W62*Cases!$H$28</f>
        <v>1073.84749344277</v>
      </c>
      <c r="X56" s="30" t="n">
        <f aca="false">X62*Cases!$H$28</f>
        <v>1070.15155900834</v>
      </c>
      <c r="Y56" s="30" t="n">
        <f aca="false">Y62*Cases!$H$28</f>
        <v>1187.51782041826</v>
      </c>
      <c r="Z56" s="30" t="n">
        <f aca="false">Z62*Cases!$H$28</f>
        <v>1182.68518271407</v>
      </c>
      <c r="AA56" s="30" t="n">
        <f aca="false">AA62*Cases!$H$28</f>
        <v>1298.92610788693</v>
      </c>
      <c r="AB56" s="30" t="n">
        <f aca="false">AB62*Cases!$H$28</f>
        <v>1319.07685694101</v>
      </c>
      <c r="AC56" s="30" t="n">
        <f aca="false">AC62*Cases!$H$28</f>
        <v>1508.42284743498</v>
      </c>
      <c r="AD56" s="30" t="n">
        <f aca="false">AD62*Cases!$H$28</f>
        <v>1358.34899108288</v>
      </c>
      <c r="AE56" s="30" t="n">
        <f aca="false">AE62*Cases!$H$28</f>
        <v>1551.95859167205</v>
      </c>
      <c r="AF56" s="30" t="n">
        <f aca="false">AF62*Cases!$H$28</f>
        <v>1518.33960975533</v>
      </c>
      <c r="AG56" s="30" t="n">
        <f aca="false">AG62*Cases!$H$28</f>
        <v>1534.06315415778</v>
      </c>
      <c r="AH56" s="30" t="n">
        <f aca="false">AH62*Cases!$H$28</f>
        <v>1671.1294631162</v>
      </c>
      <c r="AI56" s="30" t="n">
        <f aca="false">AI62*Cases!$H$28</f>
        <v>1630.53895898504</v>
      </c>
      <c r="AJ56" s="30" t="n">
        <f aca="false">AJ62*Cases!$H$28</f>
        <v>1639.36069639519</v>
      </c>
      <c r="AK56" s="30" t="n">
        <f aca="false">AK62*Cases!$H$28</f>
        <v>1648.09421643123</v>
      </c>
    </row>
    <row r="57" customFormat="false" ht="15" hidden="false" customHeight="true" outlineLevel="0" collapsed="false">
      <c r="A57" s="25" t="s">
        <v>290</v>
      </c>
      <c r="B57" s="30" t="n">
        <f aca="false">SUM(B52:B56)</f>
        <v>42600</v>
      </c>
      <c r="C57" s="30" t="n">
        <f aca="false">SUM(C52:C56)</f>
        <v>42600</v>
      </c>
      <c r="D57" s="30" t="n">
        <f aca="false">SUM(D52:D56)</f>
        <v>42674.02365</v>
      </c>
      <c r="E57" s="30" t="n">
        <f aca="false">SUM(E52:E56)</f>
        <v>42774.329127</v>
      </c>
      <c r="F57" s="30" t="n">
        <f aca="false">SUM(F52:F56)</f>
        <v>42752.60631273</v>
      </c>
      <c r="G57" s="30" t="n">
        <f aca="false">SUM(G52:G56)</f>
        <v>42852.1259631027</v>
      </c>
      <c r="H57" s="30" t="n">
        <f aca="false">SUM(H52:H56)</f>
        <v>42829.6251804717</v>
      </c>
      <c r="I57" s="30" t="n">
        <f aca="false">SUM(I52:I56)</f>
        <v>42928.374642167</v>
      </c>
      <c r="J57" s="30" t="n">
        <f aca="false">SUM(J52:J56)</f>
        <v>42905.1113727453</v>
      </c>
      <c r="K57" s="30" t="n">
        <f aca="false">SUM(K52:K56)</f>
        <v>43003.1059725178</v>
      </c>
      <c r="L57" s="30" t="n">
        <f aca="false">SUM(L52:L56)</f>
        <v>42979.0953897927</v>
      </c>
      <c r="M57" s="30" t="n">
        <f aca="false">SUM(M52:M56)</f>
        <v>43076.3501493947</v>
      </c>
      <c r="N57" s="30" t="n">
        <f aca="false">SUM(N52:N56)</f>
        <v>43051.6071249008</v>
      </c>
      <c r="O57" s="30" t="n">
        <f aca="false">SUM(O52:O56)</f>
        <v>43148.1367671518</v>
      </c>
      <c r="P57" s="30" t="n">
        <f aca="false">SUM(P52:P56)</f>
        <v>43196.6995264803</v>
      </c>
      <c r="Q57" s="30" t="n">
        <f aca="false">SUM(Q52:Q56)</f>
        <v>43318.8003082155</v>
      </c>
      <c r="R57" s="30" t="n">
        <f aca="false">SUM(R52:R56)</f>
        <v>43318.6548456333</v>
      </c>
      <c r="S57" s="30" t="n">
        <f aca="false">SUM(S52:S56)</f>
        <v>43439.536074177</v>
      </c>
      <c r="T57" s="30" t="n">
        <f aca="false">SUM(T52:T56)</f>
        <v>43438.1832539352</v>
      </c>
      <c r="U57" s="30" t="n">
        <f aca="false">SUM(U52:U56)</f>
        <v>43557.8691983958</v>
      </c>
      <c r="V57" s="30" t="n">
        <f aca="false">SUM(V52:V56)</f>
        <v>43555.3330469119</v>
      </c>
      <c r="W57" s="30" t="n">
        <f aca="false">SUM(W52:W56)</f>
        <v>43673.8474934428</v>
      </c>
      <c r="X57" s="30" t="n">
        <f aca="false">SUM(X52:X56)</f>
        <v>43670.1515590083</v>
      </c>
      <c r="Y57" s="30" t="n">
        <f aca="false">SUM(Y52:Y56)</f>
        <v>43787.5178204183</v>
      </c>
      <c r="Z57" s="30" t="n">
        <f aca="false">SUM(Z52:Z56)</f>
        <v>43782.6851827141</v>
      </c>
      <c r="AA57" s="30" t="n">
        <f aca="false">SUM(AA52:AA56)</f>
        <v>43898.9261078869</v>
      </c>
      <c r="AB57" s="30" t="n">
        <f aca="false">SUM(AB52:AB56)</f>
        <v>43919.076856941</v>
      </c>
      <c r="AC57" s="30" t="n">
        <f aca="false">SUM(AC52:AC56)</f>
        <v>44108.422847435</v>
      </c>
      <c r="AD57" s="30" t="n">
        <f aca="false">SUM(AD52:AD56)</f>
        <v>43958.3489910829</v>
      </c>
      <c r="AE57" s="30" t="n">
        <f aca="false">SUM(AE52:AE56)</f>
        <v>44151.9585916721</v>
      </c>
      <c r="AF57" s="30" t="n">
        <f aca="false">SUM(AF52:AF56)</f>
        <v>44118.3396097553</v>
      </c>
      <c r="AG57" s="30" t="n">
        <f aca="false">SUM(AG52:AG56)</f>
        <v>44134.0631541578</v>
      </c>
      <c r="AH57" s="30" t="n">
        <f aca="false">SUM(AH52:AH56)</f>
        <v>44271.1294631162</v>
      </c>
      <c r="AI57" s="30" t="n">
        <f aca="false">SUM(AI52:AI56)</f>
        <v>44230.538958985</v>
      </c>
      <c r="AJ57" s="30" t="n">
        <f aca="false">SUM(AJ52:AJ56)</f>
        <v>44239.3606963952</v>
      </c>
      <c r="AK57" s="30" t="n">
        <f aca="false">SUM(AK52:AK56)</f>
        <v>44248.0942164312</v>
      </c>
    </row>
    <row r="58" customFormat="false" ht="15" hidden="false" customHeight="true" outlineLevel="0" collapsed="false">
      <c r="A58" s="23" t="s">
        <v>291</v>
      </c>
      <c r="B58" s="31" t="n">
        <f aca="false">B50-B57</f>
        <v>-59000</v>
      </c>
      <c r="C58" s="31" t="n">
        <f aca="false">C50-C57</f>
        <v>-59060.75</v>
      </c>
      <c r="D58" s="31" t="n">
        <f aca="false">D50-D57</f>
        <v>-46098.15865</v>
      </c>
      <c r="E58" s="31" t="n">
        <f aca="false">E50-E57</f>
        <v>-31237.8498405</v>
      </c>
      <c r="F58" s="31" t="n">
        <f aca="false">F50-F57</f>
        <v>-40740.73687546</v>
      </c>
      <c r="G58" s="31" t="n">
        <f aca="false">G50-G57</f>
        <v>-25840.9391424354</v>
      </c>
      <c r="H58" s="31" t="n">
        <f aca="false">H50-H57</f>
        <v>-35397.795284376</v>
      </c>
      <c r="I58" s="31" t="n">
        <f aca="false">I50-I57</f>
        <v>-20551.4269672623</v>
      </c>
      <c r="J58" s="31" t="n">
        <f aca="false">J50-J57</f>
        <v>-30161.1782309547</v>
      </c>
      <c r="K58" s="31" t="n">
        <f aca="false">K50-K57</f>
        <v>-15367.1760843751</v>
      </c>
      <c r="L58" s="31" t="n">
        <f aca="false">L50-L57</f>
        <v>-25028.7698568964</v>
      </c>
      <c r="M58" s="31" t="n">
        <f aca="false">M50-M57</f>
        <v>-10286.0917940574</v>
      </c>
      <c r="N58" s="31" t="n">
        <f aca="false">N50-N57</f>
        <v>-27998.4964094818</v>
      </c>
      <c r="O58" s="31" t="n">
        <f aca="false">O50-O57</f>
        <v>-13366.871081117</v>
      </c>
      <c r="P58" s="31" t="n">
        <f aca="false">P50-P57</f>
        <v>-10105.7340536708</v>
      </c>
      <c r="Q58" s="31" t="n">
        <f aca="false">Q50-Q57</f>
        <v>6313.55702413587</v>
      </c>
      <c r="R58" s="31" t="n">
        <f aca="false">R50-R57</f>
        <v>-9692.46913583549</v>
      </c>
      <c r="S58" s="31" t="n">
        <f aca="false">S50-S57</f>
        <v>6689.22086342785</v>
      </c>
      <c r="T58" s="31" t="n">
        <f aca="false">T50-T57</f>
        <v>-9400.56193493642</v>
      </c>
      <c r="U58" s="31" t="n">
        <f aca="false">U50-U57</f>
        <v>6898.20899231796</v>
      </c>
      <c r="V58" s="31" t="n">
        <f aca="false">V50-V57</f>
        <v>-1273.66368733524</v>
      </c>
      <c r="W58" s="31" t="n">
        <f aca="false">W50-W57</f>
        <v>14943.8382574431</v>
      </c>
      <c r="X58" s="31" t="n">
        <f aca="false">X50-X57</f>
        <v>-1308.49071486131</v>
      </c>
      <c r="Y58" s="31" t="n">
        <f aca="false">Y50-Y57</f>
        <v>14829.3595001923</v>
      </c>
      <c r="Z58" s="31" t="n">
        <f aca="false">Z50-Z57</f>
        <v>6498.17531546039</v>
      </c>
      <c r="AA58" s="31" t="n">
        <f aca="false">AA50-AA57</f>
        <v>22497.2088702108</v>
      </c>
      <c r="AB58" s="31" t="n">
        <f aca="false">AB50-AB57</f>
        <v>22367.3881854399</v>
      </c>
      <c r="AC58" s="31" t="n">
        <f aca="false">AC50-AC57</f>
        <v>44919.0148408293</v>
      </c>
      <c r="AD58" s="31" t="n">
        <f aca="false">AD50-AD57</f>
        <v>21455.9676410506</v>
      </c>
      <c r="AE58" s="31" t="n">
        <f aca="false">AE50-AE57</f>
        <v>44644.1336557391</v>
      </c>
      <c r="AF58" s="31" t="n">
        <f aca="false">AF50-AF57</f>
        <v>32812.1084555867</v>
      </c>
      <c r="AG58" s="31" t="n">
        <f aca="false">AG50-AG57</f>
        <v>32563.5203825708</v>
      </c>
      <c r="AH58" s="31" t="n">
        <f aca="false">AH50-AH57</f>
        <v>44358.1519171501</v>
      </c>
      <c r="AI58" s="31" t="n">
        <f aca="false">AI50-AI57</f>
        <v>32707.0807863836</v>
      </c>
      <c r="AJ58" s="31" t="n">
        <f aca="false">AJ50-AJ57</f>
        <v>32589.1209689248</v>
      </c>
      <c r="AK58" s="31" t="n">
        <f aca="false">AK50-AK57</f>
        <v>32423.8244765055</v>
      </c>
    </row>
    <row r="59" customFormat="false" ht="15" hidden="false" customHeight="true" outlineLevel="0" collapsed="false">
      <c r="A59" s="25" t="s">
        <v>292</v>
      </c>
      <c r="B59" s="30" t="n">
        <f aca="false">MAX(0,B58)*Inputs!$B$15</f>
        <v>0</v>
      </c>
      <c r="C59" s="30" t="n">
        <f aca="false">MAX(0,C58)*Inputs!$B$15</f>
        <v>0</v>
      </c>
      <c r="D59" s="30" t="n">
        <f aca="false">MAX(0,D58)*Inputs!$B$15</f>
        <v>0</v>
      </c>
      <c r="E59" s="30" t="n">
        <f aca="false">MAX(0,E58)*Inputs!$B$15</f>
        <v>0</v>
      </c>
      <c r="F59" s="30" t="n">
        <f aca="false">MAX(0,F58)*Inputs!$B$15</f>
        <v>0</v>
      </c>
      <c r="G59" s="30" t="n">
        <f aca="false">MAX(0,G58)*Inputs!$B$15</f>
        <v>0</v>
      </c>
      <c r="H59" s="30" t="n">
        <f aca="false">MAX(0,H58)*Inputs!$B$15</f>
        <v>0</v>
      </c>
      <c r="I59" s="30" t="n">
        <f aca="false">MAX(0,I58)*Inputs!$B$15</f>
        <v>0</v>
      </c>
      <c r="J59" s="30" t="n">
        <f aca="false">MAX(0,J58)*Inputs!$B$15</f>
        <v>0</v>
      </c>
      <c r="K59" s="30" t="n">
        <f aca="false">MAX(0,K58)*Inputs!$B$15</f>
        <v>0</v>
      </c>
      <c r="L59" s="30" t="n">
        <f aca="false">MAX(0,L58)*Inputs!$B$15</f>
        <v>0</v>
      </c>
      <c r="M59" s="30" t="n">
        <f aca="false">MAX(0,M58)*Inputs!$B$15</f>
        <v>0</v>
      </c>
      <c r="N59" s="30" t="n">
        <f aca="false">MAX(0,N58)*Inputs!$B$15</f>
        <v>0</v>
      </c>
      <c r="O59" s="30" t="n">
        <f aca="false">MAX(0,O58)*Inputs!$B$15</f>
        <v>0</v>
      </c>
      <c r="P59" s="30" t="n">
        <f aca="false">MAX(0,P58)*Inputs!$B$15</f>
        <v>0</v>
      </c>
      <c r="Q59" s="30" t="n">
        <f aca="false">MAX(0,Q58)*Inputs!$B$15</f>
        <v>1578.38925603397</v>
      </c>
      <c r="R59" s="30" t="n">
        <f aca="false">MAX(0,R58)*Inputs!$B$15</f>
        <v>0</v>
      </c>
      <c r="S59" s="30" t="n">
        <f aca="false">MAX(0,S58)*Inputs!$B$15</f>
        <v>1672.30521585696</v>
      </c>
      <c r="T59" s="30" t="n">
        <f aca="false">MAX(0,T58)*Inputs!$B$15</f>
        <v>0</v>
      </c>
      <c r="U59" s="30" t="n">
        <f aca="false">MAX(0,U58)*Inputs!$B$15</f>
        <v>1724.55224807949</v>
      </c>
      <c r="V59" s="30" t="n">
        <f aca="false">MAX(0,V58)*Inputs!$B$15</f>
        <v>0</v>
      </c>
      <c r="W59" s="30" t="n">
        <f aca="false">MAX(0,W58)*Inputs!$B$15</f>
        <v>3735.95956436078</v>
      </c>
      <c r="X59" s="30" t="n">
        <f aca="false">MAX(0,X58)*Inputs!$B$15</f>
        <v>0</v>
      </c>
      <c r="Y59" s="30" t="n">
        <f aca="false">MAX(0,Y58)*Inputs!$B$15</f>
        <v>3707.33987504807</v>
      </c>
      <c r="Z59" s="30" t="n">
        <f aca="false">MAX(0,Z58)*Inputs!$B$15</f>
        <v>1624.5438288651</v>
      </c>
      <c r="AA59" s="30" t="n">
        <f aca="false">MAX(0,AA58)*Inputs!$B$15</f>
        <v>5624.3022175527</v>
      </c>
      <c r="AB59" s="30" t="n">
        <f aca="false">MAX(0,AB58)*Inputs!$B$15</f>
        <v>5591.84704635998</v>
      </c>
      <c r="AC59" s="30" t="n">
        <f aca="false">MAX(0,AC58)*Inputs!$B$15</f>
        <v>11229.7537102073</v>
      </c>
      <c r="AD59" s="30" t="n">
        <f aca="false">MAX(0,AD58)*Inputs!$B$15</f>
        <v>5363.99191026266</v>
      </c>
      <c r="AE59" s="30" t="n">
        <f aca="false">MAX(0,AE58)*Inputs!$B$15</f>
        <v>11161.0334139348</v>
      </c>
      <c r="AF59" s="30" t="n">
        <f aca="false">MAX(0,AF58)*Inputs!$B$15</f>
        <v>8203.02711389668</v>
      </c>
      <c r="AG59" s="30" t="n">
        <f aca="false">MAX(0,AG58)*Inputs!$B$15</f>
        <v>8140.88009564271</v>
      </c>
      <c r="AH59" s="30" t="n">
        <f aca="false">MAX(0,AH58)*Inputs!$B$15</f>
        <v>11089.5379792875</v>
      </c>
      <c r="AI59" s="30" t="n">
        <f aca="false">MAX(0,AI58)*Inputs!$B$15</f>
        <v>8176.77019659591</v>
      </c>
      <c r="AJ59" s="30" t="n">
        <f aca="false">MAX(0,AJ58)*Inputs!$B$15</f>
        <v>8147.2802422312</v>
      </c>
      <c r="AK59" s="30" t="n">
        <f aca="false">MAX(0,AK58)*Inputs!$B$15</f>
        <v>8105.95611912638</v>
      </c>
    </row>
    <row r="60" customFormat="false" ht="15" hidden="false" customHeight="true" outlineLevel="0" collapsed="false">
      <c r="A60" s="25" t="s">
        <v>293</v>
      </c>
      <c r="B60" s="30" t="n">
        <f aca="false">B49+B57-B56</f>
        <v>59000</v>
      </c>
      <c r="C60" s="30" t="n">
        <f aca="false">C49+C57-C56</f>
        <v>59060.75</v>
      </c>
      <c r="D60" s="30" t="n">
        <f aca="false">D49+D57-D56</f>
        <v>59501.5</v>
      </c>
      <c r="E60" s="30" t="n">
        <f aca="false">E49+E57-E56</f>
        <v>60646.4334135</v>
      </c>
      <c r="F60" s="30" t="n">
        <f aca="false">F49+F57-F56</f>
        <v>61923.76183573</v>
      </c>
      <c r="G60" s="30" t="n">
        <f aca="false">G49+G57-G56</f>
        <v>62951.4094896027</v>
      </c>
      <c r="H60" s="30" t="n">
        <f aca="false">H49+H57-H56</f>
        <v>64205.6881510717</v>
      </c>
      <c r="I60" s="30" t="n">
        <f aca="false">I49+I57-I56</f>
        <v>65210.516541791</v>
      </c>
      <c r="J60" s="30" t="n">
        <f aca="false">J49+J57-J56</f>
        <v>66442.204132738</v>
      </c>
      <c r="K60" s="30" t="n">
        <f aca="false">K49+K57-K56</f>
        <v>67424.6673636407</v>
      </c>
      <c r="L60" s="30" t="n">
        <f aca="false">L49+L57-L56</f>
        <v>68634.2134463693</v>
      </c>
      <c r="M60" s="30" t="n">
        <f aca="false">M49+M57-M56</f>
        <v>69594.7565841356</v>
      </c>
      <c r="N60" s="30" t="n">
        <f aca="false">N49+N57-N56</f>
        <v>78782.6017746592</v>
      </c>
      <c r="O60" s="30" t="n">
        <f aca="false">O49+O57-O56</f>
        <v>79782.4110291426</v>
      </c>
      <c r="P60" s="30" t="n">
        <f aca="false">P49+P57-P56</f>
        <v>81328.9871752162</v>
      </c>
      <c r="Q60" s="30" t="n">
        <f aca="false">Q49+Q57-Q56</f>
        <v>83072.673489194</v>
      </c>
      <c r="R60" s="30" t="n">
        <f aca="false">R49+R57-R56</f>
        <v>92989.2988535321</v>
      </c>
      <c r="S60" s="30" t="n">
        <f aca="false">S49+S57-S56</f>
        <v>94649.8504800918</v>
      </c>
      <c r="T60" s="30" t="n">
        <f aca="false">T49+T57-T56</f>
        <v>104530.704074521</v>
      </c>
      <c r="U60" s="30" t="n">
        <f aca="false">U49+U57-U56</f>
        <v>106155.841648871</v>
      </c>
      <c r="V60" s="30" t="n">
        <f aca="false">V49+V57-V56</f>
        <v>108001.635331612</v>
      </c>
      <c r="W60" s="30" t="n">
        <f aca="false">W49+W57-W56</f>
        <v>109592.063593391</v>
      </c>
      <c r="X60" s="30" t="n">
        <f aca="false">X49+X57-X56</f>
        <v>119403.495056687</v>
      </c>
      <c r="Y60" s="30" t="n">
        <f aca="false">Y49+Y57-Y56</f>
        <v>120959.904721215</v>
      </c>
      <c r="Z60" s="30" t="n">
        <f aca="false">Z49+Z57-Z56</f>
        <v>122737.657773233</v>
      </c>
      <c r="AA60" s="30" t="n">
        <f aca="false">AA49+AA57-AA56</f>
        <v>124321.475810596</v>
      </c>
      <c r="AB60" s="30" t="n">
        <f aca="false">AB49+AB57-AB56</f>
        <v>126446.22065172</v>
      </c>
      <c r="AC60" s="30" t="n">
        <f aca="false">AC49+AC57-AC56</f>
        <v>128714.847055234</v>
      </c>
      <c r="AD60" s="30" t="n">
        <f aca="false">AD49+AD57-AD56</f>
        <v>131245.582476154</v>
      </c>
      <c r="AE60" s="30" t="n">
        <f aca="false">AE49+AE57-AE56</f>
        <v>133299.766919794</v>
      </c>
      <c r="AF60" s="30" t="n">
        <f aca="false">AF49+AF57-AF56</f>
        <v>135728.512910191</v>
      </c>
      <c r="AG60" s="30" t="n">
        <f aca="false">AG49+AG57-AG56</f>
        <v>137533.731879049</v>
      </c>
      <c r="AH60" s="30" t="n">
        <f aca="false">AH49+AH57-AH56</f>
        <v>139308.664931354</v>
      </c>
      <c r="AI60" s="30" t="n">
        <f aca="false">AI49+AI57-AI56</f>
        <v>140866.276153135</v>
      </c>
      <c r="AJ60" s="30" t="n">
        <f aca="false">AJ49+AJ57-AJ56</f>
        <v>141857.587974199</v>
      </c>
      <c r="AK60" s="30" t="n">
        <f aca="false">AK49+AK57-AK56</f>
        <v>142887.502950187</v>
      </c>
    </row>
    <row r="61" customFormat="false" ht="15" hidden="false" customHeight="true" outlineLevel="0" collapsed="false">
      <c r="A61" s="25" t="s">
        <v>294</v>
      </c>
      <c r="B61" s="30" t="n">
        <f aca="false">B30*B38*Cases!$H$26</f>
        <v>0</v>
      </c>
      <c r="C61" s="30" t="n">
        <f aca="false">C30*C38*Cases!$H$26</f>
        <v>6075</v>
      </c>
      <c r="D61" s="30" t="n">
        <f aca="false">D30*D38*Cases!$H$26</f>
        <v>12150</v>
      </c>
      <c r="E61" s="30" t="n">
        <f aca="false">E30*E38*Cases!$H$26</f>
        <v>6075</v>
      </c>
      <c r="F61" s="30" t="n">
        <f aca="false">F30*F38*Cases!$H$26</f>
        <v>12150</v>
      </c>
      <c r="G61" s="30" t="n">
        <f aca="false">G30*G38*Cases!$H$26</f>
        <v>6075</v>
      </c>
      <c r="H61" s="30" t="n">
        <f aca="false">H30*H38*Cases!$H$26</f>
        <v>12150</v>
      </c>
      <c r="I61" s="30" t="n">
        <f aca="false">I30*I38*Cases!$H$26</f>
        <v>6075</v>
      </c>
      <c r="J61" s="30" t="n">
        <f aca="false">J30*J38*Cases!$H$26</f>
        <v>12150</v>
      </c>
      <c r="K61" s="30" t="n">
        <f aca="false">K30*K38*Cases!$H$26</f>
        <v>6075</v>
      </c>
      <c r="L61" s="30" t="n">
        <f aca="false">L30*L38*Cases!$H$26</f>
        <v>12150</v>
      </c>
      <c r="M61" s="30" t="n">
        <f aca="false">M30*M38*Cases!$H$26</f>
        <v>6075</v>
      </c>
      <c r="N61" s="30" t="n">
        <f aca="false">N30*N38*Cases!$H$26</f>
        <v>12150</v>
      </c>
      <c r="O61" s="30" t="n">
        <f aca="false">O30*O38*Cases!$H$26</f>
        <v>12150</v>
      </c>
      <c r="P61" s="30" t="n">
        <f aca="false">P30*P38*Cases!$H$26</f>
        <v>18225</v>
      </c>
      <c r="Q61" s="30" t="n">
        <f aca="false">Q30*Q38*Cases!$H$26</f>
        <v>12150</v>
      </c>
      <c r="R61" s="30" t="n">
        <f aca="false">R30*R38*Cases!$H$26</f>
        <v>18225</v>
      </c>
      <c r="S61" s="30" t="n">
        <f aca="false">S30*S38*Cases!$H$26</f>
        <v>12150</v>
      </c>
      <c r="T61" s="30" t="n">
        <f aca="false">T30*T38*Cases!$H$26</f>
        <v>18225</v>
      </c>
      <c r="U61" s="30" t="n">
        <f aca="false">U30*U38*Cases!$H$26</f>
        <v>12150</v>
      </c>
      <c r="V61" s="30" t="n">
        <f aca="false">V30*V38*Cases!$H$26</f>
        <v>18225</v>
      </c>
      <c r="W61" s="30" t="n">
        <f aca="false">W30*W38*Cases!$H$26</f>
        <v>12150</v>
      </c>
      <c r="X61" s="30" t="n">
        <f aca="false">X30*X38*Cases!$H$26</f>
        <v>18225</v>
      </c>
      <c r="Y61" s="30" t="n">
        <f aca="false">Y30*Y38*Cases!$H$26</f>
        <v>12150</v>
      </c>
      <c r="Z61" s="30" t="n">
        <f aca="false">Z30*Z38*Cases!$H$26</f>
        <v>18225</v>
      </c>
      <c r="AA61" s="30" t="n">
        <f aca="false">AA30*AA38*Cases!$H$26</f>
        <v>18225</v>
      </c>
      <c r="AB61" s="30" t="n">
        <f aca="false">AB30*AB38*Cases!$H$26</f>
        <v>24300</v>
      </c>
      <c r="AC61" s="30" t="n">
        <f aca="false">AC30*AC38*Cases!$H$26</f>
        <v>18225</v>
      </c>
      <c r="AD61" s="30" t="n">
        <f aca="false">AD30*AD38*Cases!$H$26</f>
        <v>24300</v>
      </c>
      <c r="AE61" s="30" t="n">
        <f aca="false">AE30*AE38*Cases!$H$26</f>
        <v>18225</v>
      </c>
      <c r="AF61" s="30" t="n">
        <f aca="false">AF30*AF38*Cases!$H$26</f>
        <v>18225</v>
      </c>
      <c r="AG61" s="30" t="n">
        <f aca="false">AG30*AG38*Cases!$H$26</f>
        <v>18225</v>
      </c>
      <c r="AH61" s="30" t="n">
        <f aca="false">AH30*AH38*Cases!$H$26</f>
        <v>12150</v>
      </c>
      <c r="AI61" s="30" t="n">
        <f aca="false">AI30*AI38*Cases!$H$26</f>
        <v>12150</v>
      </c>
      <c r="AJ61" s="30" t="n">
        <f aca="false">AJ30*AJ38*Cases!$H$26</f>
        <v>12150</v>
      </c>
      <c r="AK61" s="30" t="n">
        <f aca="false">AK30*AK38*Cases!$H$26</f>
        <v>12150</v>
      </c>
    </row>
    <row r="62" customFormat="false" ht="15" hidden="false" customHeight="true" outlineLevel="0" collapsed="false">
      <c r="A62" s="25" t="s">
        <v>295</v>
      </c>
      <c r="B62" s="30" t="n">
        <f aca="false">SUM(B39:B40)+B42+B41*(1-Cases!$H$26)</f>
        <v>0</v>
      </c>
      <c r="C62" s="30" t="n">
        <f aca="false">SUM(C39:C40)+C42+C41*(1-Cases!$H$26)</f>
        <v>0</v>
      </c>
      <c r="D62" s="30" t="n">
        <f aca="false">SUM(D39:D40)+D42+D41*(1-Cases!$H$26)</f>
        <v>7402.365</v>
      </c>
      <c r="E62" s="30" t="n">
        <f aca="false">SUM(E39:E40)+E42+E41*(1-Cases!$H$26)</f>
        <v>17432.9127</v>
      </c>
      <c r="F62" s="30" t="n">
        <f aca="false">SUM(F39:F40)+F42+F41*(1-Cases!$H$26)</f>
        <v>15260.631273</v>
      </c>
      <c r="G62" s="30" t="n">
        <f aca="false">SUM(G39:G40)+G42+G41*(1-Cases!$H$26)</f>
        <v>25212.59631027</v>
      </c>
      <c r="H62" s="30" t="n">
        <f aca="false">SUM(H39:H40)+H42+H41*(1-Cases!$H$26)</f>
        <v>22962.5180471673</v>
      </c>
      <c r="I62" s="30" t="n">
        <f aca="false">SUM(I39:I40)+I42+I41*(1-Cases!$H$26)</f>
        <v>32837.4642166956</v>
      </c>
      <c r="J62" s="30" t="n">
        <f aca="false">SUM(J39:J40)+J42+J41*(1-Cases!$H$26)</f>
        <v>30511.1372745287</v>
      </c>
      <c r="K62" s="30" t="n">
        <f aca="false">SUM(K39:K40)+K42+K41*(1-Cases!$H$26)</f>
        <v>40310.5972517834</v>
      </c>
      <c r="L62" s="30" t="n">
        <f aca="false">SUM(L39:L40)+L42+L41*(1-Cases!$H$26)</f>
        <v>37909.5389792656</v>
      </c>
      <c r="M62" s="30" t="n">
        <f aca="false">SUM(M39:M40)+M42+M41*(1-Cases!$H$26)</f>
        <v>47635.0149394729</v>
      </c>
      <c r="N62" s="30" t="n">
        <f aca="false">SUM(N39:N40)+N42+N41*(1-Cases!$H$26)</f>
        <v>45160.7124900782</v>
      </c>
      <c r="O62" s="30" t="n">
        <f aca="false">SUM(O39:O40)+O42+O41*(1-Cases!$H$26)</f>
        <v>54813.6767151774</v>
      </c>
      <c r="P62" s="30" t="n">
        <f aca="false">SUM(P39:P40)+P42+P41*(1-Cases!$H$26)</f>
        <v>59669.9526480256</v>
      </c>
      <c r="Q62" s="30" t="n">
        <f aca="false">SUM(Q39:Q40)+Q42+Q41*(1-Cases!$H$26)</f>
        <v>71880.0308215453</v>
      </c>
      <c r="R62" s="30" t="n">
        <f aca="false">SUM(R39:R40)+R42+R41*(1-Cases!$H$26)</f>
        <v>71865.4845633299</v>
      </c>
      <c r="S62" s="30" t="n">
        <f aca="false">SUM(S39:S40)+S42+S41*(1-Cases!$H$26)</f>
        <v>83953.6074176966</v>
      </c>
      <c r="T62" s="30" t="n">
        <f aca="false">SUM(T39:T40)+T42+T41*(1-Cases!$H$26)</f>
        <v>83818.3253935196</v>
      </c>
      <c r="U62" s="30" t="n">
        <f aca="false">SUM(U39:U40)+U42+U41*(1-Cases!$H$26)</f>
        <v>95786.9198395844</v>
      </c>
      <c r="V62" s="30" t="n">
        <f aca="false">SUM(V39:V40)+V42+V41*(1-Cases!$H$26)</f>
        <v>95533.3046911886</v>
      </c>
      <c r="W62" s="30" t="n">
        <f aca="false">SUM(W39:W40)+W42+W41*(1-Cases!$H$26)</f>
        <v>107384.749344277</v>
      </c>
      <c r="X62" s="30" t="n">
        <f aca="false">SUM(X39:X40)+X42+X41*(1-Cases!$H$26)</f>
        <v>107015.155900834</v>
      </c>
      <c r="Y62" s="30" t="n">
        <f aca="false">SUM(Y39:Y40)+Y42+Y41*(1-Cases!$H$26)</f>
        <v>118751.782041826</v>
      </c>
      <c r="Z62" s="30" t="n">
        <f aca="false">SUM(Z39:Z40)+Z42+Z41*(1-Cases!$H$26)</f>
        <v>118268.518271407</v>
      </c>
      <c r="AA62" s="30" t="n">
        <f aca="false">SUM(AA39:AA40)+AA42+AA41*(1-Cases!$H$26)</f>
        <v>129892.610788693</v>
      </c>
      <c r="AB62" s="30" t="n">
        <f aca="false">SUM(AB39:AB40)+AB42+AB41*(1-Cases!$H$26)</f>
        <v>131907.685694101</v>
      </c>
      <c r="AC62" s="30" t="n">
        <f aca="false">SUM(AC39:AC40)+AC42+AC41*(1-Cases!$H$26)</f>
        <v>150842.284743498</v>
      </c>
      <c r="AD62" s="30" t="n">
        <f aca="false">SUM(AD39:AD40)+AD42+AD41*(1-Cases!$H$26)</f>
        <v>135834.899108288</v>
      </c>
      <c r="AE62" s="30" t="n">
        <f aca="false">SUM(AE39:AE40)+AE42+AE41*(1-Cases!$H$26)</f>
        <v>155195.859167205</v>
      </c>
      <c r="AF62" s="30" t="n">
        <f aca="false">SUM(AF39:AF40)+AF42+AF41*(1-Cases!$H$26)</f>
        <v>151833.960975533</v>
      </c>
      <c r="AG62" s="30" t="n">
        <f aca="false">SUM(AG39:AG40)+AG42+AG41*(1-Cases!$H$26)</f>
        <v>153406.315415778</v>
      </c>
      <c r="AH62" s="30" t="n">
        <f aca="false">SUM(AH39:AH40)+AH42+AH41*(1-Cases!$H$26)</f>
        <v>167112.94631162</v>
      </c>
      <c r="AI62" s="30" t="n">
        <f aca="false">SUM(AI39:AI40)+AI42+AI41*(1-Cases!$H$26)</f>
        <v>163053.895898504</v>
      </c>
      <c r="AJ62" s="30" t="n">
        <f aca="false">SUM(AJ39:AJ40)+AJ42+AJ41*(1-Cases!$H$26)</f>
        <v>163936.069639519</v>
      </c>
      <c r="AK62" s="30" t="n">
        <f aca="false">SUM(AK39:AK40)+AK42+AK41*(1-Cases!$H$26)</f>
        <v>164809.421643123</v>
      </c>
    </row>
    <row r="63" customFormat="false" ht="15" hidden="false" customHeight="true" outlineLevel="0" collapsed="false">
      <c r="A63" s="25" t="s">
        <v>296</v>
      </c>
      <c r="B63" s="30" t="n">
        <f aca="false">IF(B5&gt;Cases!$H$27,INDEX($B62:$AK62,1,MAX(1,B5-Cases!$H$27)),0)*(1-Cases!$H$28)</f>
        <v>0</v>
      </c>
      <c r="C63" s="30" t="n">
        <f aca="false">IF(C5&gt;Cases!$H$27,INDEX($B62:$AK62,1,MAX(1,C5-Cases!$H$27)),0)*(1-Cases!$H$28)</f>
        <v>0</v>
      </c>
      <c r="D63" s="30" t="n">
        <f aca="false">IF(D5&gt;Cases!$H$27,INDEX($B62:$AK62,1,MAX(1,D5-Cases!$H$27)),0)*(1-Cases!$H$28)</f>
        <v>0</v>
      </c>
      <c r="E63" s="30" t="n">
        <f aca="false">IF(E5&gt;Cases!$H$27,INDEX($B62:$AK62,1,MAX(1,E5-Cases!$H$27)),0)*(1-Cases!$H$28)</f>
        <v>7328.34135</v>
      </c>
      <c r="F63" s="30" t="n">
        <f aca="false">IF(F5&gt;Cases!$H$27,INDEX($B62:$AK62,1,MAX(1,F5-Cases!$H$27)),0)*(1-Cases!$H$28)</f>
        <v>17258.583573</v>
      </c>
      <c r="G63" s="30" t="n">
        <f aca="false">IF(G5&gt;Cases!$H$27,INDEX($B62:$AK62,1,MAX(1,G5-Cases!$H$27)),0)*(1-Cases!$H$28)</f>
        <v>15108.02496027</v>
      </c>
      <c r="H63" s="30" t="n">
        <f aca="false">IF(H5&gt;Cases!$H$27,INDEX($B62:$AK62,1,MAX(1,H5-Cases!$H$27)),0)*(1-Cases!$H$28)</f>
        <v>24960.4703471673</v>
      </c>
      <c r="I63" s="30" t="n">
        <f aca="false">IF(I5&gt;Cases!$H$27,INDEX($B62:$AK62,1,MAX(1,I5-Cases!$H$27)),0)*(1-Cases!$H$28)</f>
        <v>22732.8928666956</v>
      </c>
      <c r="J63" s="30" t="n">
        <f aca="false">IF(J5&gt;Cases!$H$27,INDEX($B62:$AK62,1,MAX(1,J5-Cases!$H$27)),0)*(1-Cases!$H$28)</f>
        <v>32509.0895745287</v>
      </c>
      <c r="K63" s="30" t="n">
        <f aca="false">IF(K5&gt;Cases!$H$27,INDEX($B62:$AK62,1,MAX(1,K5-Cases!$H$27)),0)*(1-Cases!$H$28)</f>
        <v>30206.0259017834</v>
      </c>
      <c r="L63" s="30" t="n">
        <f aca="false">IF(L5&gt;Cases!$H$27,INDEX($B62:$AK62,1,MAX(1,L5-Cases!$H$27)),0)*(1-Cases!$H$28)</f>
        <v>39907.4912792655</v>
      </c>
      <c r="M63" s="30" t="n">
        <f aca="false">IF(M5&gt;Cases!$H$27,INDEX($B62:$AK62,1,MAX(1,M5-Cases!$H$27)),0)*(1-Cases!$H$28)</f>
        <v>37530.4435894729</v>
      </c>
      <c r="N63" s="30" t="n">
        <f aca="false">IF(N5&gt;Cases!$H$27,INDEX($B62:$AK62,1,MAX(1,N5-Cases!$H$27)),0)*(1-Cases!$H$28)</f>
        <v>47158.6647900782</v>
      </c>
      <c r="O63" s="30" t="n">
        <f aca="false">IF(O5&gt;Cases!$H$27,INDEX($B62:$AK62,1,MAX(1,O5-Cases!$H$27)),0)*(1-Cases!$H$28)</f>
        <v>44709.1053651774</v>
      </c>
      <c r="P63" s="30" t="n">
        <f aca="false">IF(P5&gt;Cases!$H$27,INDEX($B62:$AK62,1,MAX(1,P5-Cases!$H$27)),0)*(1-Cases!$H$28)</f>
        <v>54265.5399480256</v>
      </c>
      <c r="Q63" s="30" t="n">
        <f aca="false">IF(Q5&gt;Cases!$H$27,INDEX($B62:$AK62,1,MAX(1,Q5-Cases!$H$27)),0)*(1-Cases!$H$28)</f>
        <v>59073.2531215454</v>
      </c>
      <c r="R63" s="30" t="n">
        <f aca="false">IF(R5&gt;Cases!$H$27,INDEX($B62:$AK62,1,MAX(1,R5-Cases!$H$27)),0)*(1-Cases!$H$28)</f>
        <v>71161.2305133299</v>
      </c>
      <c r="S63" s="30" t="n">
        <f aca="false">IF(S5&gt;Cases!$H$27,INDEX($B62:$AK62,1,MAX(1,S5-Cases!$H$27)),0)*(1-Cases!$H$28)</f>
        <v>71146.8297176966</v>
      </c>
      <c r="T63" s="30" t="n">
        <f aca="false">IF(T5&gt;Cases!$H$27,INDEX($B62:$AK62,1,MAX(1,T5-Cases!$H$27)),0)*(1-Cases!$H$28)</f>
        <v>83114.0713435196</v>
      </c>
      <c r="U63" s="30" t="n">
        <f aca="false">IF(U5&gt;Cases!$H$27,INDEX($B62:$AK62,1,MAX(1,U5-Cases!$H$27)),0)*(1-Cases!$H$28)</f>
        <v>82980.1421395844</v>
      </c>
      <c r="V63" s="30" t="n">
        <f aca="false">IF(V5&gt;Cases!$H$27,INDEX($B62:$AK62,1,MAX(1,V5-Cases!$H$27)),0)*(1-Cases!$H$28)</f>
        <v>94829.0506411886</v>
      </c>
      <c r="W63" s="30" t="n">
        <f aca="false">IF(W5&gt;Cases!$H$27,INDEX($B62:$AK62,1,MAX(1,W5-Cases!$H$27)),0)*(1-Cases!$H$28)</f>
        <v>94577.9716442767</v>
      </c>
      <c r="X63" s="30" t="n">
        <f aca="false">IF(X5&gt;Cases!$H$27,INDEX($B62:$AK62,1,MAX(1,X5-Cases!$H$27)),0)*(1-Cases!$H$28)</f>
        <v>106310.901850834</v>
      </c>
      <c r="Y63" s="30" t="n">
        <f aca="false">IF(Y5&gt;Cases!$H$27,INDEX($B62:$AK62,1,MAX(1,Y5-Cases!$H$27)),0)*(1-Cases!$H$28)</f>
        <v>105945.004341826</v>
      </c>
      <c r="Z63" s="30" t="n">
        <f aca="false">IF(Z5&gt;Cases!$H$27,INDEX($B62:$AK62,1,MAX(1,Z5-Cases!$H$27)),0)*(1-Cases!$H$28)</f>
        <v>117564.264221407</v>
      </c>
      <c r="AA63" s="30" t="n">
        <f aca="false">IF(AA5&gt;Cases!$H$27,INDEX($B62:$AK62,1,MAX(1,AA5-Cases!$H$27)),0)*(1-Cases!$H$28)</f>
        <v>117085.833088693</v>
      </c>
      <c r="AB63" s="30" t="n">
        <f aca="false">IF(AB5&gt;Cases!$H$27,INDEX($B62:$AK62,1,MAX(1,AB5-Cases!$H$27)),0)*(1-Cases!$H$28)</f>
        <v>128593.684680806</v>
      </c>
      <c r="AC63" s="30" t="n">
        <f aca="false">IF(AC5&gt;Cases!$H$27,INDEX($B62:$AK62,1,MAX(1,AC5-Cases!$H$27)),0)*(1-Cases!$H$28)</f>
        <v>130588.60883716</v>
      </c>
      <c r="AD63" s="30" t="n">
        <f aca="false">IF(AD5&gt;Cases!$H$27,INDEX($B62:$AK62,1,MAX(1,AD5-Cases!$H$27)),0)*(1-Cases!$H$28)</f>
        <v>149333.861896063</v>
      </c>
      <c r="AE63" s="30" t="n">
        <f aca="false">IF(AE5&gt;Cases!$H$27,INDEX($B62:$AK62,1,MAX(1,AE5-Cases!$H$27)),0)*(1-Cases!$H$28)</f>
        <v>134476.550117205</v>
      </c>
      <c r="AF63" s="30" t="n">
        <f aca="false">IF(AF5&gt;Cases!$H$27,INDEX($B62:$AK62,1,MAX(1,AF5-Cases!$H$27)),0)*(1-Cases!$H$28)</f>
        <v>153643.900575533</v>
      </c>
      <c r="AG63" s="30" t="n">
        <f aca="false">IF(AG5&gt;Cases!$H$27,INDEX($B62:$AK62,1,MAX(1,AG5-Cases!$H$27)),0)*(1-Cases!$H$28)</f>
        <v>150315.621365778</v>
      </c>
      <c r="AH63" s="30" t="n">
        <f aca="false">IF(AH5&gt;Cases!$H$27,INDEX($B62:$AK62,1,MAX(1,AH5-Cases!$H$27)),0)*(1-Cases!$H$28)</f>
        <v>151872.25226162</v>
      </c>
      <c r="AI63" s="30" t="n">
        <f aca="false">IF(AI5&gt;Cases!$H$27,INDEX($B62:$AK62,1,MAX(1,AI5-Cases!$H$27)),0)*(1-Cases!$H$28)</f>
        <v>165441.816848504</v>
      </c>
      <c r="AJ63" s="30" t="n">
        <f aca="false">IF(AJ5&gt;Cases!$H$27,INDEX($B62:$AK62,1,MAX(1,AJ5-Cases!$H$27)),0)*(1-Cases!$H$28)</f>
        <v>161423.356939519</v>
      </c>
      <c r="AK63" s="30" t="n">
        <f aca="false">IF(AK5&gt;Cases!$H$27,INDEX($B62:$AK62,1,MAX(1,AK5-Cases!$H$27)),0)*(1-Cases!$H$28)</f>
        <v>162296.708943124</v>
      </c>
    </row>
    <row r="64" customFormat="false" ht="15" hidden="false" customHeight="true" outlineLevel="0" collapsed="false">
      <c r="A64" s="23" t="s">
        <v>297</v>
      </c>
      <c r="B64" s="31" t="n">
        <f aca="false">SUM(B61:B61,B63)</f>
        <v>0</v>
      </c>
      <c r="C64" s="31" t="n">
        <f aca="false">SUM(C61:C61,C63)</f>
        <v>6075</v>
      </c>
      <c r="D64" s="31" t="n">
        <f aca="false">SUM(D61:D61,D63)</f>
        <v>12150</v>
      </c>
      <c r="E64" s="31" t="n">
        <f aca="false">SUM(E61:E61,E63)</f>
        <v>13403.34135</v>
      </c>
      <c r="F64" s="31" t="n">
        <f aca="false">SUM(F61:F61,F63)</f>
        <v>29408.583573</v>
      </c>
      <c r="G64" s="31" t="n">
        <f aca="false">SUM(G61:G61,G63)</f>
        <v>21183.02496027</v>
      </c>
      <c r="H64" s="31" t="n">
        <f aca="false">SUM(H61:H61,H63)</f>
        <v>37110.4703471673</v>
      </c>
      <c r="I64" s="31" t="n">
        <f aca="false">SUM(I61:I61,I63)</f>
        <v>28807.8928666956</v>
      </c>
      <c r="J64" s="31" t="n">
        <f aca="false">SUM(J61:J61,J63)</f>
        <v>44659.0895745287</v>
      </c>
      <c r="K64" s="31" t="n">
        <f aca="false">SUM(K61:K61,K63)</f>
        <v>36281.0259017834</v>
      </c>
      <c r="L64" s="31" t="n">
        <f aca="false">SUM(L61:L61,L63)</f>
        <v>52057.4912792655</v>
      </c>
      <c r="M64" s="31" t="n">
        <f aca="false">SUM(M61:M61,M63)</f>
        <v>43605.4435894729</v>
      </c>
      <c r="N64" s="31" t="n">
        <f aca="false">SUM(N61:N61,N63)</f>
        <v>59308.6647900782</v>
      </c>
      <c r="O64" s="31" t="n">
        <f aca="false">SUM(O61:O61,O63)</f>
        <v>56859.1053651774</v>
      </c>
      <c r="P64" s="31" t="n">
        <f aca="false">SUM(P61:P61,P63)</f>
        <v>72490.5399480256</v>
      </c>
      <c r="Q64" s="31" t="n">
        <f aca="false">SUM(Q61:Q61,Q63)</f>
        <v>71223.2531215454</v>
      </c>
      <c r="R64" s="31" t="n">
        <f aca="false">SUM(R61:R61,R63)</f>
        <v>89386.2305133299</v>
      </c>
      <c r="S64" s="31" t="n">
        <f aca="false">SUM(S61:S61,S63)</f>
        <v>83296.8297176966</v>
      </c>
      <c r="T64" s="31" t="n">
        <f aca="false">SUM(T61:T61,T63)</f>
        <v>101339.07134352</v>
      </c>
      <c r="U64" s="31" t="n">
        <f aca="false">SUM(U61:U61,U63)</f>
        <v>95130.1421395844</v>
      </c>
      <c r="V64" s="31" t="n">
        <f aca="false">SUM(V61:V61,V63)</f>
        <v>113054.050641189</v>
      </c>
      <c r="W64" s="31" t="n">
        <f aca="false">SUM(W61:W61,W63)</f>
        <v>106727.971644277</v>
      </c>
      <c r="X64" s="31" t="n">
        <f aca="false">SUM(X61:X61,X63)</f>
        <v>124535.901850834</v>
      </c>
      <c r="Y64" s="31" t="n">
        <f aca="false">SUM(Y61:Y61,Y63)</f>
        <v>118095.004341826</v>
      </c>
      <c r="Z64" s="31" t="n">
        <f aca="false">SUM(Z61:Z61,Z63)</f>
        <v>135789.264221407</v>
      </c>
      <c r="AA64" s="31" t="n">
        <f aca="false">SUM(AA61:AA61,AA63)</f>
        <v>135310.833088693</v>
      </c>
      <c r="AB64" s="31" t="n">
        <f aca="false">SUM(AB61:AB61,AB63)</f>
        <v>152893.684680806</v>
      </c>
      <c r="AC64" s="31" t="n">
        <f aca="false">SUM(AC61:AC61,AC63)</f>
        <v>148813.60883716</v>
      </c>
      <c r="AD64" s="31" t="n">
        <f aca="false">SUM(AD61:AD61,AD63)</f>
        <v>173633.861896063</v>
      </c>
      <c r="AE64" s="31" t="n">
        <f aca="false">SUM(AE61:AE61,AE63)</f>
        <v>152701.550117205</v>
      </c>
      <c r="AF64" s="31" t="n">
        <f aca="false">SUM(AF61:AF61,AF63)</f>
        <v>171868.900575533</v>
      </c>
      <c r="AG64" s="31" t="n">
        <f aca="false">SUM(AG61:AG61,AG63)</f>
        <v>168540.621365778</v>
      </c>
      <c r="AH64" s="31" t="n">
        <f aca="false">SUM(AH61:AH61,AH63)</f>
        <v>164022.25226162</v>
      </c>
      <c r="AI64" s="31" t="n">
        <f aca="false">SUM(AI61:AI61,AI63)</f>
        <v>177591.816848504</v>
      </c>
      <c r="AJ64" s="31" t="n">
        <f aca="false">SUM(AJ61:AJ61,AJ63)</f>
        <v>173573.356939519</v>
      </c>
      <c r="AK64" s="31" t="n">
        <f aca="false">SUM(AK61:AK61,AK63)</f>
        <v>174446.708943124</v>
      </c>
    </row>
    <row r="65" customFormat="false" ht="15" hidden="false" customHeight="true" outlineLevel="0" collapsed="false">
      <c r="A65" s="25" t="s">
        <v>298</v>
      </c>
      <c r="B65" s="30" t="n">
        <f aca="false">0+B62*(1-Cases!$H$28)-B63</f>
        <v>0</v>
      </c>
      <c r="C65" s="30" t="n">
        <f aca="false">B65+C62*(1-Cases!$H$28)-C63</f>
        <v>0</v>
      </c>
      <c r="D65" s="30" t="n">
        <f aca="false">C65+D62*(1-Cases!$H$28)-D63</f>
        <v>7328.34135</v>
      </c>
      <c r="E65" s="30" t="n">
        <f aca="false">D65+E62*(1-Cases!$H$28)-E63</f>
        <v>17258.583573</v>
      </c>
      <c r="F65" s="30" t="n">
        <f aca="false">E65+F62*(1-Cases!$H$28)-F63</f>
        <v>15108.02496027</v>
      </c>
      <c r="G65" s="30" t="n">
        <f aca="false">F65+G62*(1-Cases!$H$28)-G63</f>
        <v>24960.4703471673</v>
      </c>
      <c r="H65" s="30" t="n">
        <f aca="false">G65+H62*(1-Cases!$H$28)-H63</f>
        <v>22732.8928666956</v>
      </c>
      <c r="I65" s="30" t="n">
        <f aca="false">H65+I62*(1-Cases!$H$28)-I63</f>
        <v>32509.0895745287</v>
      </c>
      <c r="J65" s="30" t="n">
        <f aca="false">I65+J62*(1-Cases!$H$28)-J63</f>
        <v>30206.0259017834</v>
      </c>
      <c r="K65" s="30" t="n">
        <f aca="false">J65+K62*(1-Cases!$H$28)-K63</f>
        <v>39907.4912792656</v>
      </c>
      <c r="L65" s="30" t="n">
        <f aca="false">K65+L62*(1-Cases!$H$28)-L63</f>
        <v>37530.4435894729</v>
      </c>
      <c r="M65" s="30" t="n">
        <f aca="false">L65+M62*(1-Cases!$H$28)-M63</f>
        <v>47158.6647900782</v>
      </c>
      <c r="N65" s="30" t="n">
        <f aca="false">M65+N62*(1-Cases!$H$28)-N63</f>
        <v>44709.1053651774</v>
      </c>
      <c r="O65" s="30" t="n">
        <f aca="false">N65+O62*(1-Cases!$H$28)-O63</f>
        <v>54265.5399480256</v>
      </c>
      <c r="P65" s="30" t="n">
        <f aca="false">O65+P62*(1-Cases!$H$28)-P63</f>
        <v>59073.2531215454</v>
      </c>
      <c r="Q65" s="30" t="n">
        <f aca="false">P65+Q62*(1-Cases!$H$28)-Q63</f>
        <v>71161.2305133299</v>
      </c>
      <c r="R65" s="30" t="n">
        <f aca="false">Q65+R62*(1-Cases!$H$28)-R63</f>
        <v>71146.8297176966</v>
      </c>
      <c r="S65" s="30" t="n">
        <f aca="false">R65+S62*(1-Cases!$H$28)-S63</f>
        <v>83114.0713435197</v>
      </c>
      <c r="T65" s="30" t="n">
        <f aca="false">S65+T62*(1-Cases!$H$28)-T63</f>
        <v>82980.1421395845</v>
      </c>
      <c r="U65" s="30" t="n">
        <f aca="false">T65+U62*(1-Cases!$H$28)-U63</f>
        <v>94829.0506411886</v>
      </c>
      <c r="V65" s="30" t="n">
        <f aca="false">U65+V62*(1-Cases!$H$28)-V63</f>
        <v>94577.9716442767</v>
      </c>
      <c r="W65" s="30" t="n">
        <f aca="false">V65+W62*(1-Cases!$H$28)-W63</f>
        <v>106310.901850834</v>
      </c>
      <c r="X65" s="30" t="n">
        <f aca="false">W65+X62*(1-Cases!$H$28)-X63</f>
        <v>105945.004341826</v>
      </c>
      <c r="Y65" s="30" t="n">
        <f aca="false">X65+Y62*(1-Cases!$H$28)-Y63</f>
        <v>117564.264221407</v>
      </c>
      <c r="Z65" s="30" t="n">
        <f aca="false">Y65+Z62*(1-Cases!$H$28)-Z63</f>
        <v>117085.833088693</v>
      </c>
      <c r="AA65" s="30" t="n">
        <f aca="false">Z65+AA62*(1-Cases!$H$28)-AA63</f>
        <v>128593.684680806</v>
      </c>
      <c r="AB65" s="30" t="n">
        <f aca="false">AA65+AB62*(1-Cases!$H$28)-AB63</f>
        <v>130588.60883716</v>
      </c>
      <c r="AC65" s="30" t="n">
        <f aca="false">AB65+AC62*(1-Cases!$H$28)-AC63</f>
        <v>149333.861896063</v>
      </c>
      <c r="AD65" s="30" t="n">
        <f aca="false">AC65+AD62*(1-Cases!$H$28)-AD63</f>
        <v>134476.550117205</v>
      </c>
      <c r="AE65" s="30" t="n">
        <f aca="false">AD65+AE62*(1-Cases!$H$28)-AE63</f>
        <v>153643.900575533</v>
      </c>
      <c r="AF65" s="30" t="n">
        <f aca="false">AE65+AF62*(1-Cases!$H$28)-AF63</f>
        <v>150315.621365778</v>
      </c>
      <c r="AG65" s="30" t="n">
        <f aca="false">AF65+AG62*(1-Cases!$H$28)-AG63</f>
        <v>151872.25226162</v>
      </c>
      <c r="AH65" s="30" t="n">
        <f aca="false">AG65+AH62*(1-Cases!$H$28)-AH63</f>
        <v>165441.816848504</v>
      </c>
      <c r="AI65" s="30" t="n">
        <f aca="false">AH65+AI62*(1-Cases!$H$28)-AI63</f>
        <v>161423.356939519</v>
      </c>
      <c r="AJ65" s="30" t="n">
        <f aca="false">AI65+AJ62*(1-Cases!$H$28)-AJ63</f>
        <v>162296.708943124</v>
      </c>
      <c r="AK65" s="30" t="n">
        <f aca="false">AJ65+AK62*(1-Cases!$H$28)-AK63</f>
        <v>163161.327426692</v>
      </c>
    </row>
    <row r="66" customFormat="false" ht="15" hidden="false" customHeight="true" outlineLevel="0" collapsed="false">
      <c r="A66" s="25" t="s">
        <v>299</v>
      </c>
      <c r="B66" s="30" t="n">
        <f aca="false">0+B61-B41*Cases!$H$26</f>
        <v>0</v>
      </c>
      <c r="C66" s="30" t="n">
        <f aca="false">B66+C61-C41*Cases!$H$26</f>
        <v>6075</v>
      </c>
      <c r="D66" s="30" t="n">
        <f aca="false">C66+D61-D41*Cases!$H$26</f>
        <v>12150</v>
      </c>
      <c r="E66" s="30" t="n">
        <f aca="false">D66+E61-E41*Cases!$H$26</f>
        <v>6075</v>
      </c>
      <c r="F66" s="30" t="n">
        <f aca="false">E66+F61-F41*Cases!$H$26</f>
        <v>12150</v>
      </c>
      <c r="G66" s="30" t="n">
        <f aca="false">F66+G61-G41*Cases!$H$26</f>
        <v>6075</v>
      </c>
      <c r="H66" s="30" t="n">
        <f aca="false">G66+H61-H41*Cases!$H$26</f>
        <v>12150</v>
      </c>
      <c r="I66" s="30" t="n">
        <f aca="false">H66+I61-I41*Cases!$H$26</f>
        <v>6075</v>
      </c>
      <c r="J66" s="30" t="n">
        <f aca="false">I66+J61-J41*Cases!$H$26</f>
        <v>12150</v>
      </c>
      <c r="K66" s="30" t="n">
        <f aca="false">J66+K61-K41*Cases!$H$26</f>
        <v>6075</v>
      </c>
      <c r="L66" s="30" t="n">
        <f aca="false">K66+L61-L41*Cases!$H$26</f>
        <v>12150</v>
      </c>
      <c r="M66" s="30" t="n">
        <f aca="false">L66+M61-M41*Cases!$H$26</f>
        <v>6075</v>
      </c>
      <c r="N66" s="30" t="n">
        <f aca="false">M66+N61-N41*Cases!$H$26</f>
        <v>12150</v>
      </c>
      <c r="O66" s="30" t="n">
        <f aca="false">N66+O61-O41*Cases!$H$26</f>
        <v>12150</v>
      </c>
      <c r="P66" s="30" t="n">
        <f aca="false">O66+P61-P41*Cases!$H$26</f>
        <v>18225</v>
      </c>
      <c r="Q66" s="30" t="n">
        <f aca="false">P66+Q61-Q41*Cases!$H$26</f>
        <v>12150</v>
      </c>
      <c r="R66" s="30" t="n">
        <f aca="false">Q66+R61-R41*Cases!$H$26</f>
        <v>18225</v>
      </c>
      <c r="S66" s="30" t="n">
        <f aca="false">R66+S61-S41*Cases!$H$26</f>
        <v>12150</v>
      </c>
      <c r="T66" s="30" t="n">
        <f aca="false">S66+T61-T41*Cases!$H$26</f>
        <v>18225</v>
      </c>
      <c r="U66" s="30" t="n">
        <f aca="false">T66+U61-U41*Cases!$H$26</f>
        <v>12150</v>
      </c>
      <c r="V66" s="30" t="n">
        <f aca="false">U66+V61-V41*Cases!$H$26</f>
        <v>18225</v>
      </c>
      <c r="W66" s="30" t="n">
        <f aca="false">V66+W61-W41*Cases!$H$26</f>
        <v>12150</v>
      </c>
      <c r="X66" s="30" t="n">
        <f aca="false">W66+X61-X41*Cases!$H$26</f>
        <v>18225</v>
      </c>
      <c r="Y66" s="30" t="n">
        <f aca="false">X66+Y61-Y41*Cases!$H$26</f>
        <v>12150</v>
      </c>
      <c r="Z66" s="30" t="n">
        <f aca="false">Y66+Z61-Z41*Cases!$H$26</f>
        <v>18225</v>
      </c>
      <c r="AA66" s="30" t="n">
        <f aca="false">Z66+AA61-AA41*Cases!$H$26</f>
        <v>18225</v>
      </c>
      <c r="AB66" s="30" t="n">
        <f aca="false">AA66+AB61-AB41*Cases!$H$26</f>
        <v>24300</v>
      </c>
      <c r="AC66" s="30" t="n">
        <f aca="false">AB66+AC61-AC41*Cases!$H$26</f>
        <v>18225</v>
      </c>
      <c r="AD66" s="30" t="n">
        <f aca="false">AC66+AD61-AD41*Cases!$H$26</f>
        <v>24300</v>
      </c>
      <c r="AE66" s="30" t="n">
        <f aca="false">AD66+AE61-AE41*Cases!$H$26</f>
        <v>18225</v>
      </c>
      <c r="AF66" s="30" t="n">
        <f aca="false">AE66+AF61-AF41*Cases!$H$26</f>
        <v>18225</v>
      </c>
      <c r="AG66" s="30" t="n">
        <f aca="false">AF66+AG61-AG41*Cases!$H$26</f>
        <v>18225</v>
      </c>
      <c r="AH66" s="30" t="n">
        <f aca="false">AG66+AH61-AH41*Cases!$H$26</f>
        <v>12150</v>
      </c>
      <c r="AI66" s="30" t="n">
        <f aca="false">AH66+AI61-AI41*Cases!$H$26</f>
        <v>12150</v>
      </c>
      <c r="AJ66" s="30" t="n">
        <f aca="false">AI66+AJ61-AJ41*Cases!$H$26</f>
        <v>12150</v>
      </c>
      <c r="AK66" s="30" t="n">
        <f aca="false">AJ66+AK61-AK41*Cases!$H$26</f>
        <v>12150</v>
      </c>
    </row>
    <row r="67" customFormat="false" ht="15" hidden="false" customHeight="true" outlineLevel="0" collapsed="false">
      <c r="A67" s="25" t="s">
        <v>300</v>
      </c>
      <c r="B67" s="30" t="n">
        <f aca="false">B64*Inputs!$B$27</f>
        <v>0</v>
      </c>
      <c r="C67" s="30" t="n">
        <f aca="false">C64*Inputs!$B$27</f>
        <v>182.25</v>
      </c>
      <c r="D67" s="30" t="n">
        <f aca="false">D64*Inputs!$B$27</f>
        <v>364.5</v>
      </c>
      <c r="E67" s="30" t="n">
        <f aca="false">E64*Inputs!$B$27</f>
        <v>402.1002405</v>
      </c>
      <c r="F67" s="30" t="n">
        <f aca="false">F64*Inputs!$B$27</f>
        <v>882.25750719</v>
      </c>
      <c r="G67" s="30" t="n">
        <f aca="false">G64*Inputs!$B$27</f>
        <v>635.4907488081</v>
      </c>
      <c r="H67" s="30" t="n">
        <f aca="false">H64*Inputs!$B$27</f>
        <v>1113.31411041502</v>
      </c>
      <c r="I67" s="30" t="n">
        <f aca="false">I64*Inputs!$B$27</f>
        <v>864.236786000869</v>
      </c>
      <c r="J67" s="30" t="n">
        <f aca="false">J64*Inputs!$B$27</f>
        <v>1339.77268723586</v>
      </c>
      <c r="K67" s="30" t="n">
        <f aca="false">K64*Inputs!$B$27</f>
        <v>1088.4307770535</v>
      </c>
      <c r="L67" s="30" t="n">
        <f aca="false">L64*Inputs!$B$27</f>
        <v>1561.72473837797</v>
      </c>
      <c r="M67" s="30" t="n">
        <f aca="false">M64*Inputs!$B$27</f>
        <v>1308.16330768419</v>
      </c>
      <c r="N67" s="30" t="n">
        <f aca="false">N64*Inputs!$B$27</f>
        <v>1779.25994370234</v>
      </c>
      <c r="O67" s="30" t="n">
        <f aca="false">O64*Inputs!$B$27</f>
        <v>1705.77316095532</v>
      </c>
      <c r="P67" s="30" t="n">
        <f aca="false">P64*Inputs!$B$27</f>
        <v>2174.71619844077</v>
      </c>
      <c r="Q67" s="30" t="n">
        <f aca="false">Q64*Inputs!$B$27</f>
        <v>2136.69759364636</v>
      </c>
      <c r="R67" s="30" t="n">
        <f aca="false">R64*Inputs!$B$27</f>
        <v>2681.5869153999</v>
      </c>
      <c r="S67" s="30" t="n">
        <f aca="false">S64*Inputs!$B$27</f>
        <v>2498.9048915309</v>
      </c>
      <c r="T67" s="30" t="n">
        <f aca="false">T64*Inputs!$B$27</f>
        <v>3040.17214030559</v>
      </c>
      <c r="U67" s="30" t="n">
        <f aca="false">U64*Inputs!$B$27</f>
        <v>2853.90426418753</v>
      </c>
      <c r="V67" s="30" t="n">
        <f aca="false">V64*Inputs!$B$27</f>
        <v>3391.62151923566</v>
      </c>
      <c r="W67" s="30" t="n">
        <f aca="false">W64*Inputs!$B$27</f>
        <v>3201.8391493283</v>
      </c>
      <c r="X67" s="30" t="n">
        <f aca="false">X64*Inputs!$B$27</f>
        <v>3736.07705552502</v>
      </c>
      <c r="Y67" s="30" t="n">
        <f aca="false">Y64*Inputs!$B$27</f>
        <v>3542.85013025477</v>
      </c>
      <c r="Z67" s="30" t="n">
        <f aca="false">Z64*Inputs!$B$27</f>
        <v>4073.67792664222</v>
      </c>
      <c r="AA67" s="30" t="n">
        <f aca="false">AA64*Inputs!$B$27</f>
        <v>4059.3249926608</v>
      </c>
      <c r="AB67" s="30" t="n">
        <f aca="false">AB64*Inputs!$B$27</f>
        <v>4586.81054042419</v>
      </c>
      <c r="AC67" s="30" t="n">
        <f aca="false">AC64*Inputs!$B$27</f>
        <v>4464.40826511479</v>
      </c>
      <c r="AD67" s="30" t="n">
        <f aca="false">AD64*Inputs!$B$27</f>
        <v>5209.0158568819</v>
      </c>
      <c r="AE67" s="30" t="n">
        <f aca="false">AE64*Inputs!$B$27</f>
        <v>4581.04650351615</v>
      </c>
      <c r="AF67" s="30" t="n">
        <f aca="false">AF64*Inputs!$B$27</f>
        <v>5156.06701726599</v>
      </c>
      <c r="AG67" s="30" t="n">
        <f aca="false">AG64*Inputs!$B$27</f>
        <v>5056.21864097333</v>
      </c>
      <c r="AH67" s="30" t="n">
        <f aca="false">AH64*Inputs!$B$27</f>
        <v>4920.6675678486</v>
      </c>
      <c r="AI67" s="30" t="n">
        <f aca="false">AI64*Inputs!$B$27</f>
        <v>5327.75450545511</v>
      </c>
      <c r="AJ67" s="30" t="n">
        <f aca="false">AJ64*Inputs!$B$27</f>
        <v>5207.20070818556</v>
      </c>
      <c r="AK67" s="30" t="n">
        <f aca="false">AK64*Inputs!$B$27</f>
        <v>5233.40126829371</v>
      </c>
    </row>
    <row r="68" customFormat="false" ht="15" hidden="false" customHeight="true" outlineLevel="0" collapsed="false">
      <c r="A68" s="25" t="s">
        <v>301</v>
      </c>
      <c r="B68" s="30" t="n">
        <f aca="false">IF(B5&gt;Inputs!$B$28,INDEX($B67:$AK67,1,MAX(1,B5-Inputs!$B$28)),0)</f>
        <v>0</v>
      </c>
      <c r="C68" s="30" t="n">
        <f aca="false">IF(C5&gt;Inputs!$B$28,INDEX($B67:$AK67,1,MAX(1,C5-Inputs!$B$28)),0)</f>
        <v>0</v>
      </c>
      <c r="D68" s="30" t="n">
        <f aca="false">IF(D5&gt;Inputs!$B$28,INDEX($B67:$AK67,1,MAX(1,D5-Inputs!$B$28)),0)</f>
        <v>0</v>
      </c>
      <c r="E68" s="30" t="n">
        <f aca="false">IF(E5&gt;Inputs!$B$28,INDEX($B67:$AK67,1,MAX(1,E5-Inputs!$B$28)),0)</f>
        <v>0</v>
      </c>
      <c r="F68" s="30" t="n">
        <f aca="false">IF(F5&gt;Inputs!$B$28,INDEX($B67:$AK67,1,MAX(1,F5-Inputs!$B$28)),0)</f>
        <v>182.25</v>
      </c>
      <c r="G68" s="30" t="n">
        <f aca="false">IF(G5&gt;Inputs!$B$28,INDEX($B67:$AK67,1,MAX(1,G5-Inputs!$B$28)),0)</f>
        <v>364.5</v>
      </c>
      <c r="H68" s="30" t="n">
        <f aca="false">IF(H5&gt;Inputs!$B$28,INDEX($B67:$AK67,1,MAX(1,H5-Inputs!$B$28)),0)</f>
        <v>402.1002405</v>
      </c>
      <c r="I68" s="30" t="n">
        <f aca="false">IF(I5&gt;Inputs!$B$28,INDEX($B67:$AK67,1,MAX(1,I5-Inputs!$B$28)),0)</f>
        <v>882.25750719</v>
      </c>
      <c r="J68" s="30" t="n">
        <f aca="false">IF(J5&gt;Inputs!$B$28,INDEX($B67:$AK67,1,MAX(1,J5-Inputs!$B$28)),0)</f>
        <v>635.4907488081</v>
      </c>
      <c r="K68" s="30" t="n">
        <f aca="false">IF(K5&gt;Inputs!$B$28,INDEX($B67:$AK67,1,MAX(1,K5-Inputs!$B$28)),0)</f>
        <v>1113.31411041502</v>
      </c>
      <c r="L68" s="30" t="n">
        <f aca="false">IF(L5&gt;Inputs!$B$28,INDEX($B67:$AK67,1,MAX(1,L5-Inputs!$B$28)),0)</f>
        <v>864.236786000869</v>
      </c>
      <c r="M68" s="30" t="n">
        <f aca="false">IF(M5&gt;Inputs!$B$28,INDEX($B67:$AK67,1,MAX(1,M5-Inputs!$B$28)),0)</f>
        <v>1339.77268723586</v>
      </c>
      <c r="N68" s="30" t="n">
        <f aca="false">IF(N5&gt;Inputs!$B$28,INDEX($B67:$AK67,1,MAX(1,N5-Inputs!$B$28)),0)</f>
        <v>1088.4307770535</v>
      </c>
      <c r="O68" s="30" t="n">
        <f aca="false">IF(O5&gt;Inputs!$B$28,INDEX($B67:$AK67,1,MAX(1,O5-Inputs!$B$28)),0)</f>
        <v>1561.72473837797</v>
      </c>
      <c r="P68" s="30" t="n">
        <f aca="false">IF(P5&gt;Inputs!$B$28,INDEX($B67:$AK67,1,MAX(1,P5-Inputs!$B$28)),0)</f>
        <v>1308.16330768419</v>
      </c>
      <c r="Q68" s="30" t="n">
        <f aca="false">IF(Q5&gt;Inputs!$B$28,INDEX($B67:$AK67,1,MAX(1,Q5-Inputs!$B$28)),0)</f>
        <v>1779.25994370234</v>
      </c>
      <c r="R68" s="30" t="n">
        <f aca="false">IF(R5&gt;Inputs!$B$28,INDEX($B67:$AK67,1,MAX(1,R5-Inputs!$B$28)),0)</f>
        <v>1705.77316095532</v>
      </c>
      <c r="S68" s="30" t="n">
        <f aca="false">IF(S5&gt;Inputs!$B$28,INDEX($B67:$AK67,1,MAX(1,S5-Inputs!$B$28)),0)</f>
        <v>2174.71619844077</v>
      </c>
      <c r="T68" s="30" t="n">
        <f aca="false">IF(T5&gt;Inputs!$B$28,INDEX($B67:$AK67,1,MAX(1,T5-Inputs!$B$28)),0)</f>
        <v>2136.69759364636</v>
      </c>
      <c r="U68" s="30" t="n">
        <f aca="false">IF(U5&gt;Inputs!$B$28,INDEX($B67:$AK67,1,MAX(1,U5-Inputs!$B$28)),0)</f>
        <v>2681.5869153999</v>
      </c>
      <c r="V68" s="30" t="n">
        <f aca="false">IF(V5&gt;Inputs!$B$28,INDEX($B67:$AK67,1,MAX(1,V5-Inputs!$B$28)),0)</f>
        <v>2498.9048915309</v>
      </c>
      <c r="W68" s="30" t="n">
        <f aca="false">IF(W5&gt;Inputs!$B$28,INDEX($B67:$AK67,1,MAX(1,W5-Inputs!$B$28)),0)</f>
        <v>3040.17214030559</v>
      </c>
      <c r="X68" s="30" t="n">
        <f aca="false">IF(X5&gt;Inputs!$B$28,INDEX($B67:$AK67,1,MAX(1,X5-Inputs!$B$28)),0)</f>
        <v>2853.90426418753</v>
      </c>
      <c r="Y68" s="30" t="n">
        <f aca="false">IF(Y5&gt;Inputs!$B$28,INDEX($B67:$AK67,1,MAX(1,Y5-Inputs!$B$28)),0)</f>
        <v>3391.62151923566</v>
      </c>
      <c r="Z68" s="30" t="n">
        <f aca="false">IF(Z5&gt;Inputs!$B$28,INDEX($B67:$AK67,1,MAX(1,Z5-Inputs!$B$28)),0)</f>
        <v>3201.8391493283</v>
      </c>
      <c r="AA68" s="30" t="n">
        <f aca="false">IF(AA5&gt;Inputs!$B$28,INDEX($B67:$AK67,1,MAX(1,AA5-Inputs!$B$28)),0)</f>
        <v>3736.07705552502</v>
      </c>
      <c r="AB68" s="30" t="n">
        <f aca="false">IF(AB5&gt;Inputs!$B$28,INDEX($B67:$AK67,1,MAX(1,AB5-Inputs!$B$28)),0)</f>
        <v>3542.85013025477</v>
      </c>
      <c r="AC68" s="30" t="n">
        <f aca="false">IF(AC5&gt;Inputs!$B$28,INDEX($B67:$AK67,1,MAX(1,AC5-Inputs!$B$28)),0)</f>
        <v>4073.67792664222</v>
      </c>
      <c r="AD68" s="30" t="n">
        <f aca="false">IF(AD5&gt;Inputs!$B$28,INDEX($B67:$AK67,1,MAX(1,AD5-Inputs!$B$28)),0)</f>
        <v>4059.3249926608</v>
      </c>
      <c r="AE68" s="30" t="n">
        <f aca="false">IF(AE5&gt;Inputs!$B$28,INDEX($B67:$AK67,1,MAX(1,AE5-Inputs!$B$28)),0)</f>
        <v>4586.81054042419</v>
      </c>
      <c r="AF68" s="30" t="n">
        <f aca="false">IF(AF5&gt;Inputs!$B$28,INDEX($B67:$AK67,1,MAX(1,AF5-Inputs!$B$28)),0)</f>
        <v>4464.40826511479</v>
      </c>
      <c r="AG68" s="30" t="n">
        <f aca="false">IF(AG5&gt;Inputs!$B$28,INDEX($B67:$AK67,1,MAX(1,AG5-Inputs!$B$28)),0)</f>
        <v>5209.0158568819</v>
      </c>
      <c r="AH68" s="30" t="n">
        <f aca="false">IF(AH5&gt;Inputs!$B$28,INDEX($B67:$AK67,1,MAX(1,AH5-Inputs!$B$28)),0)</f>
        <v>4581.04650351615</v>
      </c>
      <c r="AI68" s="30" t="n">
        <f aca="false">IF(AI5&gt;Inputs!$B$28,INDEX($B67:$AK67,1,MAX(1,AI5-Inputs!$B$28)),0)</f>
        <v>5156.06701726599</v>
      </c>
      <c r="AJ68" s="30" t="n">
        <f aca="false">IF(AJ5&gt;Inputs!$B$28,INDEX($B67:$AK67,1,MAX(1,AJ5-Inputs!$B$28)),0)</f>
        <v>5056.21864097333</v>
      </c>
      <c r="AK68" s="30" t="n">
        <f aca="false">IF(AK5&gt;Inputs!$B$28,INDEX($B67:$AK67,1,MAX(1,AK5-Inputs!$B$28)),0)</f>
        <v>4920.6675678486</v>
      </c>
    </row>
    <row r="69" customFormat="false" ht="15" hidden="false" customHeight="true" outlineLevel="0" collapsed="false">
      <c r="A69" s="25" t="s">
        <v>302</v>
      </c>
      <c r="B69" s="30" t="n">
        <f aca="false">0+B67-B68</f>
        <v>0</v>
      </c>
      <c r="C69" s="30" t="n">
        <f aca="false">B69+C67-C68</f>
        <v>182.25</v>
      </c>
      <c r="D69" s="30" t="n">
        <f aca="false">C69+D67-D68</f>
        <v>546.75</v>
      </c>
      <c r="E69" s="30" t="n">
        <f aca="false">D69+E67-E68</f>
        <v>948.8502405</v>
      </c>
      <c r="F69" s="30" t="n">
        <f aca="false">E69+F67-F68</f>
        <v>1648.85774769</v>
      </c>
      <c r="G69" s="30" t="n">
        <f aca="false">F69+G67-G68</f>
        <v>1919.8484964981</v>
      </c>
      <c r="H69" s="30" t="n">
        <f aca="false">G69+H67-H68</f>
        <v>2631.06236641312</v>
      </c>
      <c r="I69" s="30" t="n">
        <f aca="false">H69+I67-I68</f>
        <v>2613.04164522399</v>
      </c>
      <c r="J69" s="30" t="n">
        <f aca="false">I69+J67-J68</f>
        <v>3317.32358365175</v>
      </c>
      <c r="K69" s="30" t="n">
        <f aca="false">J69+K67-K68</f>
        <v>3292.44025029023</v>
      </c>
      <c r="L69" s="30" t="n">
        <f aca="false">K69+L67-L68</f>
        <v>3989.92820266733</v>
      </c>
      <c r="M69" s="30" t="n">
        <f aca="false">L69+M67-M68</f>
        <v>3958.31882311565</v>
      </c>
      <c r="N69" s="30" t="n">
        <f aca="false">M69+N67-N68</f>
        <v>4649.1479897645</v>
      </c>
      <c r="O69" s="30" t="n">
        <f aca="false">N69+O67-O68</f>
        <v>4793.19641234185</v>
      </c>
      <c r="P69" s="30" t="n">
        <f aca="false">O69+P67-P68</f>
        <v>5659.74930309843</v>
      </c>
      <c r="Q69" s="30" t="n">
        <f aca="false">P69+Q67-Q68</f>
        <v>6017.18695304245</v>
      </c>
      <c r="R69" s="30" t="n">
        <f aca="false">Q69+R67-R68</f>
        <v>6993.00070748703</v>
      </c>
      <c r="S69" s="30" t="n">
        <f aca="false">R69+S67-S68</f>
        <v>7317.18940057715</v>
      </c>
      <c r="T69" s="30" t="n">
        <f aca="false">S69+T67-T68</f>
        <v>8220.66394723638</v>
      </c>
      <c r="U69" s="30" t="n">
        <f aca="false">T69+U67-U68</f>
        <v>8392.98129602402</v>
      </c>
      <c r="V69" s="30" t="n">
        <f aca="false">U69+V67-V68</f>
        <v>9285.69792372878</v>
      </c>
      <c r="W69" s="30" t="n">
        <f aca="false">V69+W67-W68</f>
        <v>9447.36493275149</v>
      </c>
      <c r="X69" s="30" t="n">
        <f aca="false">W69+X67-X68</f>
        <v>10329.537724089</v>
      </c>
      <c r="Y69" s="30" t="n">
        <f aca="false">X69+Y67-Y68</f>
        <v>10480.7663351081</v>
      </c>
      <c r="Z69" s="30" t="n">
        <f aca="false">Y69+Z67-Z68</f>
        <v>11352.605112422</v>
      </c>
      <c r="AA69" s="30" t="n">
        <f aca="false">Z69+AA67-AA68</f>
        <v>11675.8530495578</v>
      </c>
      <c r="AB69" s="30" t="n">
        <f aca="false">AA69+AB67-AB68</f>
        <v>12719.8134597272</v>
      </c>
      <c r="AC69" s="30" t="n">
        <f aca="false">AB69+AC67-AC68</f>
        <v>13110.5437981998</v>
      </c>
      <c r="AD69" s="30" t="n">
        <f aca="false">AC69+AD67-AD68</f>
        <v>14260.2346624209</v>
      </c>
      <c r="AE69" s="30" t="n">
        <f aca="false">AD69+AE67-AE68</f>
        <v>14254.4706255128</v>
      </c>
      <c r="AF69" s="30" t="n">
        <f aca="false">AE69+AF67-AF68</f>
        <v>14946.129377664</v>
      </c>
      <c r="AG69" s="30" t="n">
        <f aca="false">AF69+AG67-AG68</f>
        <v>14793.3321617555</v>
      </c>
      <c r="AH69" s="30" t="n">
        <f aca="false">AG69+AH67-AH68</f>
        <v>15132.9532260879</v>
      </c>
      <c r="AI69" s="30" t="n">
        <f aca="false">AH69+AI67-AI68</f>
        <v>15304.640714277</v>
      </c>
      <c r="AJ69" s="30" t="n">
        <f aca="false">AI69+AJ67-AJ68</f>
        <v>15455.6227814893</v>
      </c>
      <c r="AK69" s="30" t="n">
        <f aca="false">AJ69+AK67-AK68</f>
        <v>15768.3564819344</v>
      </c>
    </row>
    <row r="70" customFormat="false" ht="15" hidden="false" customHeight="true" outlineLevel="0" collapsed="false">
      <c r="A70" s="25" t="s">
        <v>303</v>
      </c>
      <c r="B70" s="30" t="n">
        <f aca="false">IF(B5=1,Inputs!$B$13,0)+B26*Inputs!$B$14</f>
        <v>15000</v>
      </c>
      <c r="C70" s="30" t="n">
        <f aca="false">IF(C5=1,Inputs!$B$13,0)+C26*Inputs!$B$14</f>
        <v>0</v>
      </c>
      <c r="D70" s="30" t="n">
        <f aca="false">IF(D5=1,Inputs!$B$13,0)+D26*Inputs!$B$14</f>
        <v>0</v>
      </c>
      <c r="E70" s="30" t="n">
        <f aca="false">IF(E5=1,Inputs!$B$13,0)+E26*Inputs!$B$14</f>
        <v>0</v>
      </c>
      <c r="F70" s="30" t="n">
        <f aca="false">IF(F5=1,Inputs!$B$13,0)+F26*Inputs!$B$14</f>
        <v>0</v>
      </c>
      <c r="G70" s="30" t="n">
        <f aca="false">IF(G5=1,Inputs!$B$13,0)+G26*Inputs!$B$14</f>
        <v>0</v>
      </c>
      <c r="H70" s="30" t="n">
        <f aca="false">IF(H5=1,Inputs!$B$13,0)+H26*Inputs!$B$14</f>
        <v>0</v>
      </c>
      <c r="I70" s="30" t="n">
        <f aca="false">IF(I5=1,Inputs!$B$13,0)+I26*Inputs!$B$14</f>
        <v>0</v>
      </c>
      <c r="J70" s="30" t="n">
        <f aca="false">IF(J5=1,Inputs!$B$13,0)+J26*Inputs!$B$14</f>
        <v>0</v>
      </c>
      <c r="K70" s="30" t="n">
        <f aca="false">IF(K5=1,Inputs!$B$13,0)+K26*Inputs!$B$14</f>
        <v>0</v>
      </c>
      <c r="L70" s="30" t="n">
        <f aca="false">IF(L5=1,Inputs!$B$13,0)+L26*Inputs!$B$14</f>
        <v>0</v>
      </c>
      <c r="M70" s="30" t="n">
        <f aca="false">IF(M5=1,Inputs!$B$13,0)+M26*Inputs!$B$14</f>
        <v>0</v>
      </c>
      <c r="N70" s="30" t="n">
        <f aca="false">IF(N5=1,Inputs!$B$13,0)+N26*Inputs!$B$14</f>
        <v>2000</v>
      </c>
      <c r="O70" s="30" t="n">
        <f aca="false">IF(O5=1,Inputs!$B$13,0)+O26*Inputs!$B$14</f>
        <v>0</v>
      </c>
      <c r="P70" s="30" t="n">
        <f aca="false">IF(P5=1,Inputs!$B$13,0)+P26*Inputs!$B$14</f>
        <v>0</v>
      </c>
      <c r="Q70" s="30" t="n">
        <f aca="false">IF(Q5=1,Inputs!$B$13,0)+Q26*Inputs!$B$14</f>
        <v>0</v>
      </c>
      <c r="R70" s="30" t="n">
        <f aca="false">IF(R5=1,Inputs!$B$13,0)+R26*Inputs!$B$14</f>
        <v>2000</v>
      </c>
      <c r="S70" s="30" t="n">
        <f aca="false">IF(S5=1,Inputs!$B$13,0)+S26*Inputs!$B$14</f>
        <v>0</v>
      </c>
      <c r="T70" s="30" t="n">
        <f aca="false">IF(T5=1,Inputs!$B$13,0)+T26*Inputs!$B$14</f>
        <v>2000</v>
      </c>
      <c r="U70" s="30" t="n">
        <f aca="false">IF(U5=1,Inputs!$B$13,0)+U26*Inputs!$B$14</f>
        <v>0</v>
      </c>
      <c r="V70" s="30" t="n">
        <f aca="false">IF(V5=1,Inputs!$B$13,0)+V26*Inputs!$B$14</f>
        <v>0</v>
      </c>
      <c r="W70" s="30" t="n">
        <f aca="false">IF(W5=1,Inputs!$B$13,0)+W26*Inputs!$B$14</f>
        <v>0</v>
      </c>
      <c r="X70" s="30" t="n">
        <f aca="false">IF(X5=1,Inputs!$B$13,0)+X26*Inputs!$B$14</f>
        <v>2000</v>
      </c>
      <c r="Y70" s="30" t="n">
        <f aca="false">IF(Y5=1,Inputs!$B$13,0)+Y26*Inputs!$B$14</f>
        <v>0</v>
      </c>
      <c r="Z70" s="30" t="n">
        <f aca="false">IF(Z5=1,Inputs!$B$13,0)+Z26*Inputs!$B$14</f>
        <v>0</v>
      </c>
      <c r="AA70" s="30" t="n">
        <f aca="false">IF(AA5=1,Inputs!$B$13,0)+AA26*Inputs!$B$14</f>
        <v>0</v>
      </c>
      <c r="AB70" s="30" t="n">
        <f aca="false">IF(AB5=1,Inputs!$B$13,0)+AB26*Inputs!$B$14</f>
        <v>0</v>
      </c>
      <c r="AC70" s="30" t="n">
        <f aca="false">IF(AC5=1,Inputs!$B$13,0)+AC26*Inputs!$B$14</f>
        <v>0</v>
      </c>
      <c r="AD70" s="30" t="n">
        <f aca="false">IF(AD5=1,Inputs!$B$13,0)+AD26*Inputs!$B$14</f>
        <v>0</v>
      </c>
      <c r="AE70" s="30" t="n">
        <f aca="false">IF(AE5=1,Inputs!$B$13,0)+AE26*Inputs!$B$14</f>
        <v>0</v>
      </c>
      <c r="AF70" s="30" t="n">
        <f aca="false">IF(AF5=1,Inputs!$B$13,0)+AF26*Inputs!$B$14</f>
        <v>0</v>
      </c>
      <c r="AG70" s="30" t="n">
        <f aca="false">IF(AG5=1,Inputs!$B$13,0)+AG26*Inputs!$B$14</f>
        <v>0</v>
      </c>
      <c r="AH70" s="30" t="n">
        <f aca="false">IF(AH5=1,Inputs!$B$13,0)+AH26*Inputs!$B$14</f>
        <v>0</v>
      </c>
      <c r="AI70" s="30" t="n">
        <f aca="false">IF(AI5=1,Inputs!$B$13,0)+AI26*Inputs!$B$14</f>
        <v>0</v>
      </c>
      <c r="AJ70" s="30" t="n">
        <f aca="false">IF(AJ5=1,Inputs!$B$13,0)+AJ26*Inputs!$B$14</f>
        <v>0</v>
      </c>
      <c r="AK70" s="30" t="n">
        <f aca="false">IF(AK5=1,Inputs!$B$13,0)+AK26*Inputs!$B$14</f>
        <v>0</v>
      </c>
    </row>
    <row r="71" customFormat="false" ht="15" hidden="false" customHeight="true" outlineLevel="0" collapsed="false">
      <c r="A71" s="25" t="s">
        <v>304</v>
      </c>
      <c r="B71" s="30" t="n">
        <f aca="false">IF(B5=1,Inputs!$B$7,0)</f>
        <v>0</v>
      </c>
      <c r="C71" s="30" t="n">
        <f aca="false">IF(C5=1,Inputs!$B$7,0)</f>
        <v>0</v>
      </c>
      <c r="D71" s="30" t="n">
        <f aca="false">IF(D5=1,Inputs!$B$7,0)</f>
        <v>0</v>
      </c>
      <c r="E71" s="30" t="n">
        <f aca="false">IF(E5=1,Inputs!$B$7,0)</f>
        <v>0</v>
      </c>
      <c r="F71" s="30" t="n">
        <f aca="false">IF(F5=1,Inputs!$B$7,0)</f>
        <v>0</v>
      </c>
      <c r="G71" s="30" t="n">
        <f aca="false">IF(G5=1,Inputs!$B$7,0)</f>
        <v>0</v>
      </c>
      <c r="H71" s="30" t="n">
        <f aca="false">IF(H5=1,Inputs!$B$7,0)</f>
        <v>0</v>
      </c>
      <c r="I71" s="30" t="n">
        <f aca="false">IF(I5=1,Inputs!$B$7,0)</f>
        <v>0</v>
      </c>
      <c r="J71" s="30" t="n">
        <f aca="false">IF(J5=1,Inputs!$B$7,0)</f>
        <v>0</v>
      </c>
      <c r="K71" s="30" t="n">
        <f aca="false">IF(K5=1,Inputs!$B$7,0)</f>
        <v>0</v>
      </c>
      <c r="L71" s="30" t="n">
        <f aca="false">IF(L5=1,Inputs!$B$7,0)</f>
        <v>0</v>
      </c>
      <c r="M71" s="30" t="n">
        <f aca="false">IF(M5=1,Inputs!$B$7,0)</f>
        <v>0</v>
      </c>
      <c r="N71" s="30" t="n">
        <f aca="false">IF(N5=1,Inputs!$B$7,0)</f>
        <v>0</v>
      </c>
      <c r="O71" s="30" t="n">
        <f aca="false">IF(O5=1,Inputs!$B$7,0)</f>
        <v>0</v>
      </c>
      <c r="P71" s="30" t="n">
        <f aca="false">IF(P5=1,Inputs!$B$7,0)</f>
        <v>0</v>
      </c>
      <c r="Q71" s="30" t="n">
        <f aca="false">IF(Q5=1,Inputs!$B$7,0)</f>
        <v>0</v>
      </c>
      <c r="R71" s="30" t="n">
        <f aca="false">IF(R5=1,Inputs!$B$7,0)</f>
        <v>0</v>
      </c>
      <c r="S71" s="30" t="n">
        <f aca="false">IF(S5=1,Inputs!$B$7,0)</f>
        <v>0</v>
      </c>
      <c r="T71" s="30" t="n">
        <f aca="false">IF(T5=1,Inputs!$B$7,0)</f>
        <v>0</v>
      </c>
      <c r="U71" s="30" t="n">
        <f aca="false">IF(U5=1,Inputs!$B$7,0)</f>
        <v>0</v>
      </c>
      <c r="V71" s="30" t="n">
        <f aca="false">IF(V5=1,Inputs!$B$7,0)</f>
        <v>0</v>
      </c>
      <c r="W71" s="30" t="n">
        <f aca="false">IF(W5=1,Inputs!$B$7,0)</f>
        <v>0</v>
      </c>
      <c r="X71" s="30" t="n">
        <f aca="false">IF(X5=1,Inputs!$B$7,0)</f>
        <v>0</v>
      </c>
      <c r="Y71" s="30" t="n">
        <f aca="false">IF(Y5=1,Inputs!$B$7,0)</f>
        <v>0</v>
      </c>
      <c r="Z71" s="30" t="n">
        <f aca="false">IF(Z5=1,Inputs!$B$7,0)</f>
        <v>0</v>
      </c>
      <c r="AA71" s="30" t="n">
        <f aca="false">IF(AA5=1,Inputs!$B$7,0)</f>
        <v>0</v>
      </c>
      <c r="AB71" s="30" t="n">
        <f aca="false">IF(AB5=1,Inputs!$B$7,0)</f>
        <v>0</v>
      </c>
      <c r="AC71" s="30" t="n">
        <f aca="false">IF(AC5=1,Inputs!$B$7,0)</f>
        <v>0</v>
      </c>
      <c r="AD71" s="30" t="n">
        <f aca="false">IF(AD5=1,Inputs!$B$7,0)</f>
        <v>0</v>
      </c>
      <c r="AE71" s="30" t="n">
        <f aca="false">IF(AE5=1,Inputs!$B$7,0)</f>
        <v>0</v>
      </c>
      <c r="AF71" s="30" t="n">
        <f aca="false">IF(AF5=1,Inputs!$B$7,0)</f>
        <v>0</v>
      </c>
      <c r="AG71" s="30" t="n">
        <f aca="false">IF(AG5=1,Inputs!$B$7,0)</f>
        <v>0</v>
      </c>
      <c r="AH71" s="30" t="n">
        <f aca="false">IF(AH5=1,Inputs!$B$7,0)</f>
        <v>0</v>
      </c>
      <c r="AI71" s="30" t="n">
        <f aca="false">IF(AI5=1,Inputs!$B$7,0)</f>
        <v>0</v>
      </c>
      <c r="AJ71" s="30" t="n">
        <f aca="false">IF(AJ5=1,Inputs!$B$7,0)</f>
        <v>0</v>
      </c>
      <c r="AK71" s="30" t="n">
        <f aca="false">IF(AK5=1,Inputs!$B$7,0)</f>
        <v>0</v>
      </c>
    </row>
    <row r="72" customFormat="false" ht="15" hidden="false" customHeight="true" outlineLevel="0" collapsed="false">
      <c r="A72" s="23" t="s">
        <v>305</v>
      </c>
      <c r="B72" s="31" t="n">
        <f aca="false">B64-B60-B59-B70-B71-B67+B68</f>
        <v>-74000</v>
      </c>
      <c r="C72" s="31" t="n">
        <f aca="false">C64-C60-C59-C70-C71-C67+C68</f>
        <v>-53168</v>
      </c>
      <c r="D72" s="31" t="n">
        <f aca="false">D64-D60-D59-D70-D71-D67+D68</f>
        <v>-47716</v>
      </c>
      <c r="E72" s="31" t="n">
        <f aca="false">E64-E60-E59-E70-E71-E67+E68</f>
        <v>-47645.192304</v>
      </c>
      <c r="F72" s="31" t="n">
        <f aca="false">F64-F60-F59-F70-F71-F67+F68</f>
        <v>-33215.18576992</v>
      </c>
      <c r="G72" s="31" t="n">
        <f aca="false">G64-G60-G59-G70-G71-G67+G68</f>
        <v>-42039.3752781408</v>
      </c>
      <c r="H72" s="31" t="n">
        <f aca="false">H64-H60-H59-H70-H71-H67+H68</f>
        <v>-27806.4316738194</v>
      </c>
      <c r="I72" s="31" t="n">
        <f aca="false">I64-I60-I59-I70-I71-I67+I68</f>
        <v>-36384.6029539062</v>
      </c>
      <c r="J72" s="31" t="n">
        <f aca="false">J64-J60-J59-J70-J71-J67+J68</f>
        <v>-22487.3964966371</v>
      </c>
      <c r="K72" s="31" t="n">
        <f aca="false">K64-K60-K59-K70-K71-K67+K68</f>
        <v>-31118.7581284958</v>
      </c>
      <c r="L72" s="31" t="n">
        <f aca="false">L64-L60-L59-L70-L71-L67+L68</f>
        <v>-17274.2101194808</v>
      </c>
      <c r="M72" s="31" t="n">
        <f aca="false">M64-M60-M59-M70-M71-M67+M68</f>
        <v>-25957.703615111</v>
      </c>
      <c r="N72" s="31" t="n">
        <f aca="false">N64-N60-N59-N70-N71-N67+N68</f>
        <v>-22164.7661512299</v>
      </c>
      <c r="O72" s="31" t="n">
        <f aca="false">O64-O60-O59-O70-O71-O67+O68</f>
        <v>-23067.3540865426</v>
      </c>
      <c r="P72" s="31" t="n">
        <f aca="false">P64-P60-P59-P70-P71-P67+P68</f>
        <v>-9705.00011794717</v>
      </c>
      <c r="Q72" s="31" t="n">
        <f aca="false">Q64-Q60-Q59-Q70-Q71-Q67+Q68</f>
        <v>-13785.2472736267</v>
      </c>
      <c r="R72" s="31" t="n">
        <f aca="false">R64-R60-R59-R70-R71-R67+R68</f>
        <v>-6578.88209464679</v>
      </c>
      <c r="S72" s="31" t="n">
        <f aca="false">S64-S60-S59-S70-S71-S67+S68</f>
        <v>-13349.5146713423</v>
      </c>
      <c r="T72" s="31" t="n">
        <f aca="false">T64-T60-T59-T70-T71-T67+T68</f>
        <v>-6095.10727766046</v>
      </c>
      <c r="U72" s="31" t="n">
        <f aca="false">U64-U60-U59-U70-U71-U67+U68</f>
        <v>-12922.5691061533</v>
      </c>
      <c r="V72" s="31" t="n">
        <f aca="false">V64-V60-V59-V70-V71-V67+V68</f>
        <v>4159.69868187189</v>
      </c>
      <c r="W72" s="31" t="n">
        <f aca="false">W64-W60-W59-W70-W71-W67+W68</f>
        <v>-6761.71852249761</v>
      </c>
      <c r="X72" s="31" t="n">
        <f aca="false">X64-X60-X59-X70-X71-X67+X68</f>
        <v>2250.23400280957</v>
      </c>
      <c r="Y72" s="31" t="n">
        <f aca="false">Y64-Y60-Y59-Y70-Y71-Y67+Y68</f>
        <v>-6723.46886545662</v>
      </c>
      <c r="Z72" s="31" t="n">
        <f aca="false">Z64-Z60-Z59-Z70-Z71-Z67+Z68</f>
        <v>10555.2238419954</v>
      </c>
      <c r="AA72" s="31" t="n">
        <f aca="false">AA64-AA60-AA59-AA70-AA71-AA67+AA68</f>
        <v>5041.80712340924</v>
      </c>
      <c r="AB72" s="31" t="n">
        <f aca="false">AB64-AB60-AB59-AB70-AB71-AB67+AB68</f>
        <v>19811.6565725573</v>
      </c>
      <c r="AC72" s="31" t="n">
        <f aca="false">AC64-AC60-AC59-AC70-AC71-AC67+AC68</f>
        <v>8478.27773324562</v>
      </c>
      <c r="AD72" s="31" t="n">
        <f aca="false">AD64-AD60-AD59-AD70-AD71-AD67+AD68</f>
        <v>35874.5966454251</v>
      </c>
      <c r="AE72" s="31" t="n">
        <f aca="false">AE64-AE60-AE59-AE70-AE71-AE67+AE68</f>
        <v>8246.51382038436</v>
      </c>
      <c r="AF72" s="31" t="n">
        <f aca="false">AF64-AF60-AF59-AF70-AF71-AF67+AF68</f>
        <v>27245.7017992942</v>
      </c>
      <c r="AG72" s="31" t="n">
        <f aca="false">AG64-AG60-AG59-AG70-AG71-AG67+AG68</f>
        <v>23018.8066069945</v>
      </c>
      <c r="AH72" s="31" t="n">
        <f aca="false">AH64-AH60-AH59-AH70-AH71-AH67+AH68</f>
        <v>13284.4282866464</v>
      </c>
      <c r="AI72" s="31" t="n">
        <f aca="false">AI64-AI60-AI59-AI70-AI71-AI67+AI68</f>
        <v>28377.0830105836</v>
      </c>
      <c r="AJ72" s="31" t="n">
        <f aca="false">AJ64-AJ60-AJ59-AJ70-AJ71-AJ67+AJ68</f>
        <v>23417.5066558765</v>
      </c>
      <c r="AK72" s="31" t="n">
        <f aca="false">AK64-AK60-AK59-AK70-AK71-AK67+AK68</f>
        <v>23140.5161733653</v>
      </c>
    </row>
    <row r="73" customFormat="false" ht="15" hidden="false" customHeight="true" outlineLevel="0" collapsed="false">
      <c r="A73" s="25" t="s">
        <v>306</v>
      </c>
      <c r="B73" s="30" t="n">
        <f aca="false">0+B72</f>
        <v>-74000</v>
      </c>
      <c r="C73" s="30" t="n">
        <f aca="false">B73+C72</f>
        <v>-127168</v>
      </c>
      <c r="D73" s="30" t="n">
        <f aca="false">C73+D72</f>
        <v>-174884</v>
      </c>
      <c r="E73" s="30" t="n">
        <f aca="false">D73+E72</f>
        <v>-222529.192304</v>
      </c>
      <c r="F73" s="30" t="n">
        <f aca="false">E73+F72</f>
        <v>-255744.37807392</v>
      </c>
      <c r="G73" s="30" t="n">
        <f aca="false">F73+G72</f>
        <v>-297783.753352061</v>
      </c>
      <c r="H73" s="30" t="n">
        <f aca="false">G73+H72</f>
        <v>-325590.18502588</v>
      </c>
      <c r="I73" s="30" t="n">
        <f aca="false">H73+I72</f>
        <v>-361974.787979786</v>
      </c>
      <c r="J73" s="30" t="n">
        <f aca="false">I73+J72</f>
        <v>-384462.184476424</v>
      </c>
      <c r="K73" s="30" t="n">
        <f aca="false">J73+K72</f>
        <v>-415580.942604919</v>
      </c>
      <c r="L73" s="30" t="n">
        <f aca="false">K73+L72</f>
        <v>-432855.1527244</v>
      </c>
      <c r="M73" s="30" t="n">
        <f aca="false">L73+M72</f>
        <v>-458812.856339511</v>
      </c>
      <c r="N73" s="30" t="n">
        <f aca="false">M73+N72</f>
        <v>-480977.622490741</v>
      </c>
      <c r="O73" s="30" t="n">
        <f aca="false">N73+O72</f>
        <v>-504044.976577284</v>
      </c>
      <c r="P73" s="30" t="n">
        <f aca="false">O73+P72</f>
        <v>-513749.976695231</v>
      </c>
      <c r="Q73" s="30" t="n">
        <f aca="false">P73+Q72</f>
        <v>-527535.223968857</v>
      </c>
      <c r="R73" s="30" t="n">
        <f aca="false">Q73+R72</f>
        <v>-534114.106063504</v>
      </c>
      <c r="S73" s="30" t="n">
        <f aca="false">R73+S72</f>
        <v>-547463.620734847</v>
      </c>
      <c r="T73" s="30" t="n">
        <f aca="false">S73+T72</f>
        <v>-553558.728012507</v>
      </c>
      <c r="U73" s="30" t="n">
        <f aca="false">T73+U72</f>
        <v>-566481.29711866</v>
      </c>
      <c r="V73" s="30" t="n">
        <f aca="false">U73+V72</f>
        <v>-562321.598436788</v>
      </c>
      <c r="W73" s="30" t="n">
        <f aca="false">V73+W72</f>
        <v>-569083.316959286</v>
      </c>
      <c r="X73" s="30" t="n">
        <f aca="false">W73+X72</f>
        <v>-566833.082956476</v>
      </c>
      <c r="Y73" s="30" t="n">
        <f aca="false">X73+Y72</f>
        <v>-573556.551821933</v>
      </c>
      <c r="Z73" s="30" t="n">
        <f aca="false">Y73+Z72</f>
        <v>-563001.327979937</v>
      </c>
      <c r="AA73" s="30" t="n">
        <f aca="false">Z73+AA72</f>
        <v>-557959.520856528</v>
      </c>
      <c r="AB73" s="30" t="n">
        <f aca="false">AA73+AB72</f>
        <v>-538147.864283971</v>
      </c>
      <c r="AC73" s="30" t="n">
        <f aca="false">AB73+AC72</f>
        <v>-529669.586550725</v>
      </c>
      <c r="AD73" s="30" t="n">
        <f aca="false">AC73+AD72</f>
        <v>-493794.9899053</v>
      </c>
      <c r="AE73" s="30" t="n">
        <f aca="false">AD73+AE72</f>
        <v>-485548.476084916</v>
      </c>
      <c r="AF73" s="30" t="n">
        <f aca="false">AE73+AF72</f>
        <v>-458302.774285622</v>
      </c>
      <c r="AG73" s="30" t="n">
        <f aca="false">AF73+AG72</f>
        <v>-435283.967678627</v>
      </c>
      <c r="AH73" s="30" t="n">
        <f aca="false">AG73+AH72</f>
        <v>-421999.539391981</v>
      </c>
      <c r="AI73" s="30" t="n">
        <f aca="false">AH73+AI72</f>
        <v>-393622.456381397</v>
      </c>
      <c r="AJ73" s="30" t="n">
        <f aca="false">AI73+AJ72</f>
        <v>-370204.949725521</v>
      </c>
      <c r="AK73" s="30" t="n">
        <f aca="false">AJ73+AK72</f>
        <v>-347064.433552155</v>
      </c>
    </row>
    <row r="74" customFormat="false" ht="15" hidden="false" customHeight="true" outlineLevel="0" collapsed="false">
      <c r="A74" s="23" t="s">
        <v>307</v>
      </c>
      <c r="B74" s="31" t="n">
        <f aca="false">Inputs!$B$6+B73</f>
        <v>-74000</v>
      </c>
      <c r="C74" s="31" t="n">
        <f aca="false">Inputs!$B$6+C73</f>
        <v>-127168</v>
      </c>
      <c r="D74" s="31" t="n">
        <f aca="false">Inputs!$B$6+D73</f>
        <v>-174884</v>
      </c>
      <c r="E74" s="31" t="n">
        <f aca="false">Inputs!$B$6+E73</f>
        <v>-222529.192304</v>
      </c>
      <c r="F74" s="31" t="n">
        <f aca="false">Inputs!$B$6+F73</f>
        <v>-255744.37807392</v>
      </c>
      <c r="G74" s="31" t="n">
        <f aca="false">Inputs!$B$6+G73</f>
        <v>-297783.753352061</v>
      </c>
      <c r="H74" s="31" t="n">
        <f aca="false">Inputs!$B$6+H73</f>
        <v>-325590.18502588</v>
      </c>
      <c r="I74" s="31" t="n">
        <f aca="false">Inputs!$B$6+I73</f>
        <v>-361974.787979786</v>
      </c>
      <c r="J74" s="31" t="n">
        <f aca="false">Inputs!$B$6+J73</f>
        <v>-384462.184476424</v>
      </c>
      <c r="K74" s="31" t="n">
        <f aca="false">Inputs!$B$6+K73</f>
        <v>-415580.942604919</v>
      </c>
      <c r="L74" s="31" t="n">
        <f aca="false">Inputs!$B$6+L73</f>
        <v>-432855.1527244</v>
      </c>
      <c r="M74" s="31" t="n">
        <f aca="false">Inputs!$B$6+M73</f>
        <v>-458812.856339511</v>
      </c>
      <c r="N74" s="31" t="n">
        <f aca="false">Inputs!$B$6+N73</f>
        <v>-480977.622490741</v>
      </c>
      <c r="O74" s="31" t="n">
        <f aca="false">Inputs!$B$6+O73</f>
        <v>-504044.976577284</v>
      </c>
      <c r="P74" s="31" t="n">
        <f aca="false">Inputs!$B$6+P73</f>
        <v>-513749.976695231</v>
      </c>
      <c r="Q74" s="31" t="n">
        <f aca="false">Inputs!$B$6+Q73</f>
        <v>-527535.223968857</v>
      </c>
      <c r="R74" s="31" t="n">
        <f aca="false">Inputs!$B$6+R73</f>
        <v>-534114.106063504</v>
      </c>
      <c r="S74" s="31" t="n">
        <f aca="false">Inputs!$B$6+S73</f>
        <v>-547463.620734847</v>
      </c>
      <c r="T74" s="31" t="n">
        <f aca="false">Inputs!$B$6+T73</f>
        <v>-553558.728012507</v>
      </c>
      <c r="U74" s="31" t="n">
        <f aca="false">Inputs!$B$6+U73</f>
        <v>-566481.29711866</v>
      </c>
      <c r="V74" s="31" t="n">
        <f aca="false">Inputs!$B$6+V73</f>
        <v>-562321.598436788</v>
      </c>
      <c r="W74" s="31" t="n">
        <f aca="false">Inputs!$B$6+W73</f>
        <v>-569083.316959286</v>
      </c>
      <c r="X74" s="31" t="n">
        <f aca="false">Inputs!$B$6+X73</f>
        <v>-566833.082956476</v>
      </c>
      <c r="Y74" s="31" t="n">
        <f aca="false">Inputs!$B$6+Y73</f>
        <v>-573556.551821933</v>
      </c>
      <c r="Z74" s="31" t="n">
        <f aca="false">Inputs!$B$6+Z73</f>
        <v>-563001.327979937</v>
      </c>
      <c r="AA74" s="31" t="n">
        <f aca="false">Inputs!$B$6+AA73</f>
        <v>-557959.520856528</v>
      </c>
      <c r="AB74" s="31" t="n">
        <f aca="false">Inputs!$B$6+AB73</f>
        <v>-538147.864283971</v>
      </c>
      <c r="AC74" s="31" t="n">
        <f aca="false">Inputs!$B$6+AC73</f>
        <v>-529669.586550725</v>
      </c>
      <c r="AD74" s="31" t="n">
        <f aca="false">Inputs!$B$6+AD73</f>
        <v>-493794.9899053</v>
      </c>
      <c r="AE74" s="31" t="n">
        <f aca="false">Inputs!$B$6+AE73</f>
        <v>-485548.476084916</v>
      </c>
      <c r="AF74" s="31" t="n">
        <f aca="false">Inputs!$B$6+AF73</f>
        <v>-458302.774285622</v>
      </c>
      <c r="AG74" s="31" t="n">
        <f aca="false">Inputs!$B$6+AG73</f>
        <v>-435283.967678627</v>
      </c>
      <c r="AH74" s="31" t="n">
        <f aca="false">Inputs!$B$6+AH73</f>
        <v>-421999.539391981</v>
      </c>
      <c r="AI74" s="31" t="n">
        <f aca="false">Inputs!$B$6+AI73</f>
        <v>-393622.456381397</v>
      </c>
      <c r="AJ74" s="31" t="n">
        <f aca="false">Inputs!$B$6+AJ73</f>
        <v>-370204.949725521</v>
      </c>
      <c r="AK74" s="31" t="n">
        <f aca="false">Inputs!$B$6+AK73</f>
        <v>-347064.433552155</v>
      </c>
    </row>
    <row r="75" customFormat="false" ht="15" hidden="false" customHeight="true" outlineLevel="0" collapsed="false">
      <c r="A75" s="25" t="s">
        <v>308</v>
      </c>
      <c r="B75" s="30" t="n">
        <f aca="false">IF(B5=1,Funding!$B$16,0)</f>
        <v>1400000</v>
      </c>
      <c r="C75" s="30" t="n">
        <f aca="false">IF(C5=1,Funding!$B$16,0)</f>
        <v>0</v>
      </c>
      <c r="D75" s="30" t="n">
        <f aca="false">IF(D5=1,Funding!$B$16,0)</f>
        <v>0</v>
      </c>
      <c r="E75" s="30" t="n">
        <f aca="false">IF(E5=1,Funding!$B$16,0)</f>
        <v>0</v>
      </c>
      <c r="F75" s="30" t="n">
        <f aca="false">IF(F5=1,Funding!$B$16,0)</f>
        <v>0</v>
      </c>
      <c r="G75" s="30" t="n">
        <f aca="false">IF(G5=1,Funding!$B$16,0)</f>
        <v>0</v>
      </c>
      <c r="H75" s="30" t="n">
        <f aca="false">IF(H5=1,Funding!$B$16,0)</f>
        <v>0</v>
      </c>
      <c r="I75" s="30" t="n">
        <f aca="false">IF(I5=1,Funding!$B$16,0)</f>
        <v>0</v>
      </c>
      <c r="J75" s="30" t="n">
        <f aca="false">IF(J5=1,Funding!$B$16,0)</f>
        <v>0</v>
      </c>
      <c r="K75" s="30" t="n">
        <f aca="false">IF(K5=1,Funding!$B$16,0)</f>
        <v>0</v>
      </c>
      <c r="L75" s="30" t="n">
        <f aca="false">IF(L5=1,Funding!$B$16,0)</f>
        <v>0</v>
      </c>
      <c r="M75" s="30" t="n">
        <f aca="false">IF(M5=1,Funding!$B$16,0)</f>
        <v>0</v>
      </c>
      <c r="N75" s="30" t="n">
        <f aca="false">IF(N5=1,Funding!$B$16,0)</f>
        <v>0</v>
      </c>
      <c r="O75" s="30" t="n">
        <f aca="false">IF(O5=1,Funding!$B$16,0)</f>
        <v>0</v>
      </c>
      <c r="P75" s="30" t="n">
        <f aca="false">IF(P5=1,Funding!$B$16,0)</f>
        <v>0</v>
      </c>
      <c r="Q75" s="30" t="n">
        <f aca="false">IF(Q5=1,Funding!$B$16,0)</f>
        <v>0</v>
      </c>
      <c r="R75" s="30" t="n">
        <f aca="false">IF(R5=1,Funding!$B$16,0)</f>
        <v>0</v>
      </c>
      <c r="S75" s="30" t="n">
        <f aca="false">IF(S5=1,Funding!$B$16,0)</f>
        <v>0</v>
      </c>
      <c r="T75" s="30" t="n">
        <f aca="false">IF(T5=1,Funding!$B$16,0)</f>
        <v>0</v>
      </c>
      <c r="U75" s="30" t="n">
        <f aca="false">IF(U5=1,Funding!$B$16,0)</f>
        <v>0</v>
      </c>
      <c r="V75" s="30" t="n">
        <f aca="false">IF(V5=1,Funding!$B$16,0)</f>
        <v>0</v>
      </c>
      <c r="W75" s="30" t="n">
        <f aca="false">IF(W5=1,Funding!$B$16,0)</f>
        <v>0</v>
      </c>
      <c r="X75" s="30" t="n">
        <f aca="false">IF(X5=1,Funding!$B$16,0)</f>
        <v>0</v>
      </c>
      <c r="Y75" s="30" t="n">
        <f aca="false">IF(Y5=1,Funding!$B$16,0)</f>
        <v>0</v>
      </c>
      <c r="Z75" s="30" t="n">
        <f aca="false">IF(Z5=1,Funding!$B$16,0)</f>
        <v>0</v>
      </c>
      <c r="AA75" s="30" t="n">
        <f aca="false">IF(AA5=1,Funding!$B$16,0)</f>
        <v>0</v>
      </c>
      <c r="AB75" s="30" t="n">
        <f aca="false">IF(AB5=1,Funding!$B$16,0)</f>
        <v>0</v>
      </c>
      <c r="AC75" s="30" t="n">
        <f aca="false">IF(AC5=1,Funding!$B$16,0)</f>
        <v>0</v>
      </c>
      <c r="AD75" s="30" t="n">
        <f aca="false">IF(AD5=1,Funding!$B$16,0)</f>
        <v>0</v>
      </c>
      <c r="AE75" s="30" t="n">
        <f aca="false">IF(AE5=1,Funding!$B$16,0)</f>
        <v>0</v>
      </c>
      <c r="AF75" s="30" t="n">
        <f aca="false">IF(AF5=1,Funding!$B$16,0)</f>
        <v>0</v>
      </c>
      <c r="AG75" s="30" t="n">
        <f aca="false">IF(AG5=1,Funding!$B$16,0)</f>
        <v>0</v>
      </c>
      <c r="AH75" s="30" t="n">
        <f aca="false">IF(AH5=1,Funding!$B$16,0)</f>
        <v>0</v>
      </c>
      <c r="AI75" s="30" t="n">
        <f aca="false">IF(AI5=1,Funding!$B$16,0)</f>
        <v>0</v>
      </c>
      <c r="AJ75" s="30" t="n">
        <f aca="false">IF(AJ5=1,Funding!$B$16,0)</f>
        <v>0</v>
      </c>
      <c r="AK75" s="30" t="n">
        <f aca="false">IF(AK5=1,Funding!$B$16,0)</f>
        <v>0</v>
      </c>
    </row>
    <row r="76" customFormat="false" ht="15" hidden="false" customHeight="true" outlineLevel="0" collapsed="false">
      <c r="A76" s="25" t="s">
        <v>309</v>
      </c>
      <c r="B76" s="30" t="n">
        <f aca="false">IF(B5=1,Inputs!$B$12,0)</f>
        <v>25000</v>
      </c>
      <c r="C76" s="30" t="n">
        <f aca="false">IF(C5=1,Inputs!$B$12,0)</f>
        <v>0</v>
      </c>
      <c r="D76" s="30" t="n">
        <f aca="false">IF(D5=1,Inputs!$B$12,0)</f>
        <v>0</v>
      </c>
      <c r="E76" s="30" t="n">
        <f aca="false">IF(E5=1,Inputs!$B$12,0)</f>
        <v>0</v>
      </c>
      <c r="F76" s="30" t="n">
        <f aca="false">IF(F5=1,Inputs!$B$12,0)</f>
        <v>0</v>
      </c>
      <c r="G76" s="30" t="n">
        <f aca="false">IF(G5=1,Inputs!$B$12,0)</f>
        <v>0</v>
      </c>
      <c r="H76" s="30" t="n">
        <f aca="false">IF(H5=1,Inputs!$B$12,0)</f>
        <v>0</v>
      </c>
      <c r="I76" s="30" t="n">
        <f aca="false">IF(I5=1,Inputs!$B$12,0)</f>
        <v>0</v>
      </c>
      <c r="J76" s="30" t="n">
        <f aca="false">IF(J5=1,Inputs!$B$12,0)</f>
        <v>0</v>
      </c>
      <c r="K76" s="30" t="n">
        <f aca="false">IF(K5=1,Inputs!$B$12,0)</f>
        <v>0</v>
      </c>
      <c r="L76" s="30" t="n">
        <f aca="false">IF(L5=1,Inputs!$B$12,0)</f>
        <v>0</v>
      </c>
      <c r="M76" s="30" t="n">
        <f aca="false">IF(M5=1,Inputs!$B$12,0)</f>
        <v>0</v>
      </c>
      <c r="N76" s="30" t="n">
        <f aca="false">IF(N5=1,Inputs!$B$12,0)</f>
        <v>0</v>
      </c>
      <c r="O76" s="30" t="n">
        <f aca="false">IF(O5=1,Inputs!$B$12,0)</f>
        <v>0</v>
      </c>
      <c r="P76" s="30" t="n">
        <f aca="false">IF(P5=1,Inputs!$B$12,0)</f>
        <v>0</v>
      </c>
      <c r="Q76" s="30" t="n">
        <f aca="false">IF(Q5=1,Inputs!$B$12,0)</f>
        <v>0</v>
      </c>
      <c r="R76" s="30" t="n">
        <f aca="false">IF(R5=1,Inputs!$B$12,0)</f>
        <v>0</v>
      </c>
      <c r="S76" s="30" t="n">
        <f aca="false">IF(S5=1,Inputs!$B$12,0)</f>
        <v>0</v>
      </c>
      <c r="T76" s="30" t="n">
        <f aca="false">IF(T5=1,Inputs!$B$12,0)</f>
        <v>0</v>
      </c>
      <c r="U76" s="30" t="n">
        <f aca="false">IF(U5=1,Inputs!$B$12,0)</f>
        <v>0</v>
      </c>
      <c r="V76" s="30" t="n">
        <f aca="false">IF(V5=1,Inputs!$B$12,0)</f>
        <v>0</v>
      </c>
      <c r="W76" s="30" t="n">
        <f aca="false">IF(W5=1,Inputs!$B$12,0)</f>
        <v>0</v>
      </c>
      <c r="X76" s="30" t="n">
        <f aca="false">IF(X5=1,Inputs!$B$12,0)</f>
        <v>0</v>
      </c>
      <c r="Y76" s="30" t="n">
        <f aca="false">IF(Y5=1,Inputs!$B$12,0)</f>
        <v>0</v>
      </c>
      <c r="Z76" s="30" t="n">
        <f aca="false">IF(Z5=1,Inputs!$B$12,0)</f>
        <v>0</v>
      </c>
      <c r="AA76" s="30" t="n">
        <f aca="false">IF(AA5=1,Inputs!$B$12,0)</f>
        <v>0</v>
      </c>
      <c r="AB76" s="30" t="n">
        <f aca="false">IF(AB5=1,Inputs!$B$12,0)</f>
        <v>0</v>
      </c>
      <c r="AC76" s="30" t="n">
        <f aca="false">IF(AC5=1,Inputs!$B$12,0)</f>
        <v>0</v>
      </c>
      <c r="AD76" s="30" t="n">
        <f aca="false">IF(AD5=1,Inputs!$B$12,0)</f>
        <v>0</v>
      </c>
      <c r="AE76" s="30" t="n">
        <f aca="false">IF(AE5=1,Inputs!$B$12,0)</f>
        <v>0</v>
      </c>
      <c r="AF76" s="30" t="n">
        <f aca="false">IF(AF5=1,Inputs!$B$12,0)</f>
        <v>0</v>
      </c>
      <c r="AG76" s="30" t="n">
        <f aca="false">IF(AG5=1,Inputs!$B$12,0)</f>
        <v>0</v>
      </c>
      <c r="AH76" s="30" t="n">
        <f aca="false">IF(AH5=1,Inputs!$B$12,0)</f>
        <v>0</v>
      </c>
      <c r="AI76" s="30" t="n">
        <f aca="false">IF(AI5=1,Inputs!$B$12,0)</f>
        <v>0</v>
      </c>
      <c r="AJ76" s="30" t="n">
        <f aca="false">IF(AJ5=1,Inputs!$B$12,0)</f>
        <v>0</v>
      </c>
      <c r="AK76" s="30" t="n">
        <f aca="false">IF(AK5=1,Inputs!$B$12,0)</f>
        <v>0</v>
      </c>
    </row>
    <row r="77" customFormat="false" ht="15" hidden="false" customHeight="true" outlineLevel="0" collapsed="false">
      <c r="A77" s="23" t="s">
        <v>310</v>
      </c>
      <c r="B77" s="31" t="n">
        <f aca="false">B74+SUM($B75:B75)-SUM($B76:B76)</f>
        <v>1301000</v>
      </c>
      <c r="C77" s="31" t="n">
        <f aca="false">C74+SUM($B75:C75)-SUM($B76:C76)</f>
        <v>1247832</v>
      </c>
      <c r="D77" s="31" t="n">
        <f aca="false">D74+SUM($B75:D75)-SUM($B76:D76)</f>
        <v>1200116</v>
      </c>
      <c r="E77" s="31" t="n">
        <f aca="false">E74+SUM($B75:E75)-SUM($B76:E76)</f>
        <v>1152470.807696</v>
      </c>
      <c r="F77" s="31" t="n">
        <f aca="false">F74+SUM($B75:F75)-SUM($B76:F76)</f>
        <v>1119255.62192608</v>
      </c>
      <c r="G77" s="31" t="n">
        <f aca="false">G74+SUM($B75:G75)-SUM($B76:G76)</f>
        <v>1077216.24664794</v>
      </c>
      <c r="H77" s="31" t="n">
        <f aca="false">H74+SUM($B75:H75)-SUM($B76:H76)</f>
        <v>1049409.81497412</v>
      </c>
      <c r="I77" s="31" t="n">
        <f aca="false">I74+SUM($B75:I75)-SUM($B76:I76)</f>
        <v>1013025.21202021</v>
      </c>
      <c r="J77" s="31" t="n">
        <f aca="false">J74+SUM($B75:J75)-SUM($B76:J76)</f>
        <v>990537.815523577</v>
      </c>
      <c r="K77" s="31" t="n">
        <f aca="false">K74+SUM($B75:K75)-SUM($B76:K76)</f>
        <v>959419.057395081</v>
      </c>
      <c r="L77" s="31" t="n">
        <f aca="false">L74+SUM($B75:L75)-SUM($B76:L76)</f>
        <v>942144.8472756</v>
      </c>
      <c r="M77" s="31" t="n">
        <f aca="false">M74+SUM($B75:M75)-SUM($B76:M76)</f>
        <v>916187.143660489</v>
      </c>
      <c r="N77" s="31" t="n">
        <f aca="false">N74+SUM($B75:N75)-SUM($B76:N76)</f>
        <v>894022.377509259</v>
      </c>
      <c r="O77" s="31" t="n">
        <f aca="false">O74+SUM($B75:O75)-SUM($B76:O76)</f>
        <v>870955.023422716</v>
      </c>
      <c r="P77" s="31" t="n">
        <f aca="false">P74+SUM($B75:P75)-SUM($B76:P76)</f>
        <v>861250.023304769</v>
      </c>
      <c r="Q77" s="31" t="n">
        <f aca="false">Q74+SUM($B75:Q75)-SUM($B76:Q76)</f>
        <v>847464.776031143</v>
      </c>
      <c r="R77" s="31" t="n">
        <f aca="false">R74+SUM($B75:R75)-SUM($B76:R76)</f>
        <v>840885.893936496</v>
      </c>
      <c r="S77" s="31" t="n">
        <f aca="false">S74+SUM($B75:S75)-SUM($B76:S76)</f>
        <v>827536.379265154</v>
      </c>
      <c r="T77" s="31" t="n">
        <f aca="false">T74+SUM($B75:T75)-SUM($B76:T76)</f>
        <v>821441.271987493</v>
      </c>
      <c r="U77" s="31" t="n">
        <f aca="false">U74+SUM($B75:U75)-SUM($B76:U76)</f>
        <v>808518.70288134</v>
      </c>
      <c r="V77" s="31" t="n">
        <f aca="false">V74+SUM($B75:V75)-SUM($B76:V76)</f>
        <v>812678.401563212</v>
      </c>
      <c r="W77" s="31" t="n">
        <f aca="false">W74+SUM($B75:W75)-SUM($B76:W76)</f>
        <v>805916.683040714</v>
      </c>
      <c r="X77" s="31" t="n">
        <f aca="false">X74+SUM($B75:X75)-SUM($B76:X76)</f>
        <v>808166.917043524</v>
      </c>
      <c r="Y77" s="31" t="n">
        <f aca="false">Y74+SUM($B75:Y75)-SUM($B76:Y76)</f>
        <v>801443.448178067</v>
      </c>
      <c r="Z77" s="31" t="n">
        <f aca="false">Z74+SUM($B75:Z75)-SUM($B76:Z76)</f>
        <v>811998.672020063</v>
      </c>
      <c r="AA77" s="31" t="n">
        <f aca="false">AA74+SUM($B75:AA75)-SUM($B76:AA76)</f>
        <v>817040.479143472</v>
      </c>
      <c r="AB77" s="31" t="n">
        <f aca="false">AB74+SUM($B75:AB75)-SUM($B76:AB76)</f>
        <v>836852.135716029</v>
      </c>
      <c r="AC77" s="31" t="n">
        <f aca="false">AC74+SUM($B75:AC75)-SUM($B76:AC76)</f>
        <v>845330.413449275</v>
      </c>
      <c r="AD77" s="31" t="n">
        <f aca="false">AD74+SUM($B75:AD75)-SUM($B76:AD76)</f>
        <v>881205.0100947</v>
      </c>
      <c r="AE77" s="31" t="n">
        <f aca="false">AE74+SUM($B75:AE75)-SUM($B76:AE76)</f>
        <v>889451.523915084</v>
      </c>
      <c r="AF77" s="31" t="n">
        <f aca="false">AF74+SUM($B75:AF75)-SUM($B76:AF76)</f>
        <v>916697.225714378</v>
      </c>
      <c r="AG77" s="31" t="n">
        <f aca="false">AG74+SUM($B75:AG75)-SUM($B76:AG76)</f>
        <v>939716.032321373</v>
      </c>
      <c r="AH77" s="31" t="n">
        <f aca="false">AH74+SUM($B75:AH75)-SUM($B76:AH76)</f>
        <v>953000.460608019</v>
      </c>
      <c r="AI77" s="31" t="n">
        <f aca="false">AI74+SUM($B75:AI75)-SUM($B76:AI76)</f>
        <v>981377.543618603</v>
      </c>
      <c r="AJ77" s="31" t="n">
        <f aca="false">AJ74+SUM($B75:AJ75)-SUM($B76:AJ76)</f>
        <v>1004795.05027448</v>
      </c>
      <c r="AK77" s="31" t="n">
        <f aca="false">AK74+SUM($B75:AK75)-SUM($B76:AK76)</f>
        <v>1027935.56644784</v>
      </c>
    </row>
    <row r="78" customFormat="false" ht="15" hidden="false" customHeight="true" outlineLevel="0" collapsed="false">
      <c r="A78" s="23" t="s">
        <v>311</v>
      </c>
      <c r="B78" s="31" t="n">
        <f aca="false">Inputs!$B$10*B60</f>
        <v>177000</v>
      </c>
      <c r="C78" s="31" t="n">
        <f aca="false">Inputs!$B$10*C60</f>
        <v>177182.25</v>
      </c>
      <c r="D78" s="31" t="n">
        <f aca="false">Inputs!$B$10*D60</f>
        <v>178504.5</v>
      </c>
      <c r="E78" s="31" t="n">
        <f aca="false">Inputs!$B$10*E60</f>
        <v>181939.3002405</v>
      </c>
      <c r="F78" s="31" t="n">
        <f aca="false">Inputs!$B$10*F60</f>
        <v>185771.28550719</v>
      </c>
      <c r="G78" s="31" t="n">
        <f aca="false">Inputs!$B$10*G60</f>
        <v>188854.228468808</v>
      </c>
      <c r="H78" s="31" t="n">
        <f aca="false">Inputs!$B$10*H60</f>
        <v>192617.064453215</v>
      </c>
      <c r="I78" s="31" t="n">
        <f aca="false">Inputs!$B$10*I60</f>
        <v>195631.549625373</v>
      </c>
      <c r="J78" s="31" t="n">
        <f aca="false">Inputs!$B$10*J60</f>
        <v>199326.612398214</v>
      </c>
      <c r="K78" s="31" t="n">
        <f aca="false">Inputs!$B$10*K60</f>
        <v>202274.002090922</v>
      </c>
      <c r="L78" s="31" t="n">
        <f aca="false">Inputs!$B$10*L60</f>
        <v>205902.640339108</v>
      </c>
      <c r="M78" s="31" t="n">
        <f aca="false">Inputs!$B$10*M60</f>
        <v>208784.269752407</v>
      </c>
      <c r="N78" s="31" t="n">
        <f aca="false">Inputs!$B$10*N60</f>
        <v>236347.805323978</v>
      </c>
      <c r="O78" s="31" t="n">
        <f aca="false">Inputs!$B$10*O60</f>
        <v>239347.233087428</v>
      </c>
      <c r="P78" s="31" t="n">
        <f aca="false">Inputs!$B$10*P60</f>
        <v>243986.961525649</v>
      </c>
      <c r="Q78" s="31" t="n">
        <f aca="false">Inputs!$B$10*Q60</f>
        <v>249218.020467582</v>
      </c>
      <c r="R78" s="31" t="n">
        <f aca="false">Inputs!$B$10*R60</f>
        <v>278967.896560596</v>
      </c>
      <c r="S78" s="31" t="n">
        <f aca="false">Inputs!$B$10*S60</f>
        <v>283949.551440275</v>
      </c>
      <c r="T78" s="31" t="n">
        <f aca="false">Inputs!$B$10*T60</f>
        <v>313592.112223563</v>
      </c>
      <c r="U78" s="31" t="n">
        <f aca="false">Inputs!$B$10*U60</f>
        <v>318467.524946612</v>
      </c>
      <c r="V78" s="31" t="n">
        <f aca="false">Inputs!$B$10*V60</f>
        <v>324004.905994836</v>
      </c>
      <c r="W78" s="31" t="n">
        <f aca="false">Inputs!$B$10*W60</f>
        <v>328776.190780173</v>
      </c>
      <c r="X78" s="31" t="n">
        <f aca="false">Inputs!$B$10*X60</f>
        <v>358210.485170061</v>
      </c>
      <c r="Y78" s="31" t="n">
        <f aca="false">Inputs!$B$10*Y60</f>
        <v>362879.714163645</v>
      </c>
      <c r="Z78" s="31" t="n">
        <f aca="false">Inputs!$B$10*Z60</f>
        <v>368212.973319699</v>
      </c>
      <c r="AA78" s="31" t="n">
        <f aca="false">Inputs!$B$10*AA60</f>
        <v>372964.427431787</v>
      </c>
      <c r="AB78" s="31" t="n">
        <f aca="false">Inputs!$B$10*AB60</f>
        <v>379338.661955159</v>
      </c>
      <c r="AC78" s="31" t="n">
        <f aca="false">Inputs!$B$10*AC60</f>
        <v>386144.541165702</v>
      </c>
      <c r="AD78" s="31" t="n">
        <f aca="false">Inputs!$B$10*AD60</f>
        <v>393736.747428463</v>
      </c>
      <c r="AE78" s="31" t="n">
        <f aca="false">Inputs!$B$10*AE60</f>
        <v>399899.300759382</v>
      </c>
      <c r="AF78" s="31" t="n">
        <f aca="false">Inputs!$B$10*AF60</f>
        <v>407185.538730573</v>
      </c>
      <c r="AG78" s="31" t="n">
        <f aca="false">Inputs!$B$10*AG60</f>
        <v>412601.195637147</v>
      </c>
      <c r="AH78" s="31" t="n">
        <f aca="false">Inputs!$B$10*AH60</f>
        <v>417925.994794061</v>
      </c>
      <c r="AI78" s="31" t="n">
        <f aca="false">Inputs!$B$10*AI60</f>
        <v>422598.828459405</v>
      </c>
      <c r="AJ78" s="31" t="n">
        <f aca="false">Inputs!$B$10*AJ60</f>
        <v>425572.763922596</v>
      </c>
      <c r="AK78" s="31" t="n">
        <f aca="false">Inputs!$B$10*AK60</f>
        <v>428662.50885056</v>
      </c>
    </row>
    <row r="79" customFormat="false" ht="15" hidden="false" customHeight="true" outlineLevel="0" collapsed="false">
      <c r="A79" s="23" t="s">
        <v>312</v>
      </c>
      <c r="B79" s="31" t="n">
        <f aca="false">MAX(0,MIN(B73-SUM($B76:B76), B77-B78-B66))</f>
        <v>0</v>
      </c>
      <c r="C79" s="31" t="n">
        <f aca="false">MAX(0,MIN(C73-SUM($B76:C76), C77-C78-C66))</f>
        <v>0</v>
      </c>
      <c r="D79" s="31" t="n">
        <f aca="false">MAX(0,MIN(D73-SUM($B76:D76), D77-D78-D66))</f>
        <v>0</v>
      </c>
      <c r="E79" s="31" t="n">
        <f aca="false">MAX(0,MIN(E73-SUM($B76:E76), E77-E78-E66))</f>
        <v>0</v>
      </c>
      <c r="F79" s="31" t="n">
        <f aca="false">MAX(0,MIN(F73-SUM($B76:F76), F77-F78-F66))</f>
        <v>0</v>
      </c>
      <c r="G79" s="31" t="n">
        <f aca="false">MAX(0,MIN(G73-SUM($B76:G76), G77-G78-G66))</f>
        <v>0</v>
      </c>
      <c r="H79" s="31" t="n">
        <f aca="false">MAX(0,MIN(H73-SUM($B76:H76), H77-H78-H66))</f>
        <v>0</v>
      </c>
      <c r="I79" s="31" t="n">
        <f aca="false">MAX(0,MIN(I73-SUM($B76:I76), I77-I78-I66))</f>
        <v>0</v>
      </c>
      <c r="J79" s="31" t="n">
        <f aca="false">MAX(0,MIN(J73-SUM($B76:J76), J77-J78-J66))</f>
        <v>0</v>
      </c>
      <c r="K79" s="31" t="n">
        <f aca="false">MAX(0,MIN(K73-SUM($B76:K76), K77-K78-K66))</f>
        <v>0</v>
      </c>
      <c r="L79" s="31" t="n">
        <f aca="false">MAX(0,MIN(L73-SUM($B76:L76), L77-L78-L66))</f>
        <v>0</v>
      </c>
      <c r="M79" s="31" t="n">
        <f aca="false">MAX(0,MIN(M73-SUM($B76:M76), M77-M78-M66))</f>
        <v>0</v>
      </c>
      <c r="N79" s="31" t="n">
        <f aca="false">MAX(0,MIN(N73-SUM($B76:N76), N77-N78-N66))</f>
        <v>0</v>
      </c>
      <c r="O79" s="31" t="n">
        <f aca="false">MAX(0,MIN(O73-SUM($B76:O76), O77-O78-O66))</f>
        <v>0</v>
      </c>
      <c r="P79" s="31" t="n">
        <f aca="false">MAX(0,MIN(P73-SUM($B76:P76), P77-P78-P66))</f>
        <v>0</v>
      </c>
      <c r="Q79" s="31" t="n">
        <f aca="false">MAX(0,MIN(Q73-SUM($B76:Q76), Q77-Q78-Q66))</f>
        <v>0</v>
      </c>
      <c r="R79" s="31" t="n">
        <f aca="false">MAX(0,MIN(R73-SUM($B76:R76), R77-R78-R66))</f>
        <v>0</v>
      </c>
      <c r="S79" s="31" t="n">
        <f aca="false">MAX(0,MIN(S73-SUM($B76:S76), S77-S78-S66))</f>
        <v>0</v>
      </c>
      <c r="T79" s="31" t="n">
        <f aca="false">MAX(0,MIN(T73-SUM($B76:T76), T77-T78-T66))</f>
        <v>0</v>
      </c>
      <c r="U79" s="31" t="n">
        <f aca="false">MAX(0,MIN(U73-SUM($B76:U76), U77-U78-U66))</f>
        <v>0</v>
      </c>
      <c r="V79" s="31" t="n">
        <f aca="false">MAX(0,MIN(V73-SUM($B76:V76), V77-V78-V66))</f>
        <v>0</v>
      </c>
      <c r="W79" s="31" t="n">
        <f aca="false">MAX(0,MIN(W73-SUM($B76:W76), W77-W78-W66))</f>
        <v>0</v>
      </c>
      <c r="X79" s="31" t="n">
        <f aca="false">MAX(0,MIN(X73-SUM($B76:X76), X77-X78-X66))</f>
        <v>0</v>
      </c>
      <c r="Y79" s="31" t="n">
        <f aca="false">MAX(0,MIN(Y73-SUM($B76:Y76), Y77-Y78-Y66))</f>
        <v>0</v>
      </c>
      <c r="Z79" s="31" t="n">
        <f aca="false">MAX(0,MIN(Z73-SUM($B76:Z76), Z77-Z78-Z66))</f>
        <v>0</v>
      </c>
      <c r="AA79" s="31" t="n">
        <f aca="false">MAX(0,MIN(AA73-SUM($B76:AA76), AA77-AA78-AA66))</f>
        <v>0</v>
      </c>
      <c r="AB79" s="31" t="n">
        <f aca="false">MAX(0,MIN(AB73-SUM($B76:AB76), AB77-AB78-AB66))</f>
        <v>0</v>
      </c>
      <c r="AC79" s="31" t="n">
        <f aca="false">MAX(0,MIN(AC73-SUM($B76:AC76), AC77-AC78-AC66))</f>
        <v>0</v>
      </c>
      <c r="AD79" s="31" t="n">
        <f aca="false">MAX(0,MIN(AD73-SUM($B76:AD76), AD77-AD78-AD66))</f>
        <v>0</v>
      </c>
      <c r="AE79" s="31" t="n">
        <f aca="false">MAX(0,MIN(AE73-SUM($B76:AE76), AE77-AE78-AE66))</f>
        <v>0</v>
      </c>
      <c r="AF79" s="31" t="n">
        <f aca="false">MAX(0,MIN(AF73-SUM($B76:AF76), AF77-AF78-AF66))</f>
        <v>0</v>
      </c>
      <c r="AG79" s="31" t="n">
        <f aca="false">MAX(0,MIN(AG73-SUM($B76:AG76), AG77-AG78-AG66))</f>
        <v>0</v>
      </c>
      <c r="AH79" s="31" t="n">
        <f aca="false">MAX(0,MIN(AH73-SUM($B76:AH76), AH77-AH78-AH66))</f>
        <v>0</v>
      </c>
      <c r="AI79" s="31" t="n">
        <f aca="false">MAX(0,MIN(AI73-SUM($B76:AI76), AI77-AI78-AI66))</f>
        <v>0</v>
      </c>
      <c r="AJ79" s="31" t="n">
        <f aca="false">MAX(0,MIN(AJ73-SUM($B76:AJ76), AJ77-AJ78-AJ66))</f>
        <v>0</v>
      </c>
      <c r="AK79" s="31" t="n">
        <f aca="false">MAX(0,MIN(AK73-SUM($B76:AK76), AK77-AK78-AK66))</f>
        <v>0</v>
      </c>
    </row>
    <row r="80" customFormat="false" ht="15" hidden="false" customHeight="true" outlineLevel="0" collapsed="false">
      <c r="A80" s="25" t="s">
        <v>313</v>
      </c>
      <c r="B80" s="30" t="n">
        <f aca="false">0</f>
        <v>0</v>
      </c>
      <c r="C80" s="30" t="n">
        <f aca="false">0</f>
        <v>0</v>
      </c>
      <c r="D80" s="30" t="n">
        <f aca="false">0</f>
        <v>0</v>
      </c>
      <c r="E80" s="30" t="n">
        <f aca="false">0</f>
        <v>0</v>
      </c>
      <c r="F80" s="30" t="n">
        <f aca="false">0</f>
        <v>0</v>
      </c>
      <c r="G80" s="30" t="n">
        <f aca="false">0</f>
        <v>0</v>
      </c>
      <c r="H80" s="30" t="n">
        <f aca="false">0</f>
        <v>0</v>
      </c>
      <c r="I80" s="30" t="n">
        <f aca="false">0</f>
        <v>0</v>
      </c>
      <c r="J80" s="30" t="n">
        <f aca="false">0</f>
        <v>0</v>
      </c>
      <c r="K80" s="30" t="n">
        <f aca="false">0</f>
        <v>0</v>
      </c>
      <c r="L80" s="30" t="n">
        <f aca="false">0</f>
        <v>0</v>
      </c>
      <c r="M80" s="30" t="n">
        <f aca="false">0</f>
        <v>0</v>
      </c>
      <c r="N80" s="30" t="n">
        <f aca="false">0</f>
        <v>0</v>
      </c>
      <c r="O80" s="30" t="n">
        <f aca="false">0</f>
        <v>0</v>
      </c>
      <c r="P80" s="30" t="n">
        <f aca="false">0</f>
        <v>0</v>
      </c>
      <c r="Q80" s="30" t="n">
        <f aca="false">0</f>
        <v>0</v>
      </c>
      <c r="R80" s="30" t="n">
        <f aca="false">0</f>
        <v>0</v>
      </c>
      <c r="S80" s="30" t="n">
        <f aca="false">0</f>
        <v>0</v>
      </c>
      <c r="T80" s="30" t="n">
        <f aca="false">0</f>
        <v>0</v>
      </c>
      <c r="U80" s="30" t="n">
        <f aca="false">0</f>
        <v>0</v>
      </c>
      <c r="V80" s="30" t="n">
        <f aca="false">0</f>
        <v>0</v>
      </c>
      <c r="W80" s="30" t="n">
        <f aca="false">0</f>
        <v>0</v>
      </c>
      <c r="X80" s="30" t="n">
        <f aca="false">0</f>
        <v>0</v>
      </c>
      <c r="Y80" s="30" t="n">
        <f aca="false">0</f>
        <v>0</v>
      </c>
      <c r="Z80" s="30" t="n">
        <f aca="false">0</f>
        <v>0</v>
      </c>
      <c r="AA80" s="30" t="n">
        <f aca="false">0</f>
        <v>0</v>
      </c>
      <c r="AB80" s="30" t="n">
        <f aca="false">0</f>
        <v>0</v>
      </c>
      <c r="AC80" s="30" t="n">
        <f aca="false">0</f>
        <v>0</v>
      </c>
      <c r="AD80" s="30" t="n">
        <f aca="false">0</f>
        <v>0</v>
      </c>
      <c r="AE80" s="30" t="n">
        <f aca="false">0</f>
        <v>0</v>
      </c>
      <c r="AF80" s="30" t="n">
        <f aca="false">0</f>
        <v>0</v>
      </c>
      <c r="AG80" s="30" t="n">
        <f aca="false">0</f>
        <v>0</v>
      </c>
      <c r="AH80" s="30" t="n">
        <f aca="false">0</f>
        <v>0</v>
      </c>
      <c r="AI80" s="30" t="n">
        <f aca="false">0</f>
        <v>0</v>
      </c>
      <c r="AJ80" s="30" t="n">
        <f aca="false">0</f>
        <v>0</v>
      </c>
      <c r="AK80" s="30" t="n">
        <f aca="false">0</f>
        <v>0</v>
      </c>
    </row>
    <row r="81" customFormat="false" ht="15" hidden="false" customHeight="true" outlineLevel="0" collapsed="false">
      <c r="A81" s="25" t="s">
        <v>314</v>
      </c>
      <c r="B81" s="30" t="n">
        <f aca="false">MAX(0,B33-B27)</f>
        <v>0</v>
      </c>
      <c r="C81" s="30" t="n">
        <f aca="false">MAX(0,C33-C27)</f>
        <v>0</v>
      </c>
      <c r="D81" s="30" t="n">
        <f aca="false">MAX(0,D33-D27)</f>
        <v>0</v>
      </c>
      <c r="E81" s="30" t="n">
        <f aca="false">MAX(0,E33-E27)</f>
        <v>0</v>
      </c>
      <c r="F81" s="30" t="n">
        <f aca="false">MAX(0,F33-F27)</f>
        <v>0</v>
      </c>
      <c r="G81" s="30" t="n">
        <f aca="false">MAX(0,G33-G27)</f>
        <v>0</v>
      </c>
      <c r="H81" s="30" t="n">
        <f aca="false">MAX(0,H33-H27)</f>
        <v>0</v>
      </c>
      <c r="I81" s="30" t="n">
        <f aca="false">MAX(0,I33-I27)</f>
        <v>0</v>
      </c>
      <c r="J81" s="30" t="n">
        <f aca="false">MAX(0,J33-J27)</f>
        <v>0</v>
      </c>
      <c r="K81" s="30" t="n">
        <f aca="false">MAX(0,K33-K27)</f>
        <v>0</v>
      </c>
      <c r="L81" s="30" t="n">
        <f aca="false">MAX(0,L33-L27)</f>
        <v>0</v>
      </c>
      <c r="M81" s="30" t="n">
        <f aca="false">MAX(0,M33-M27)</f>
        <v>0</v>
      </c>
      <c r="N81" s="30" t="n">
        <f aca="false">MAX(0,N33-N27)</f>
        <v>0</v>
      </c>
      <c r="O81" s="30" t="n">
        <f aca="false">MAX(0,O33-O27)</f>
        <v>0</v>
      </c>
      <c r="P81" s="30" t="n">
        <f aca="false">MAX(0,P33-P27)</f>
        <v>0</v>
      </c>
      <c r="Q81" s="30" t="n">
        <f aca="false">MAX(0,Q33-Q27)</f>
        <v>0</v>
      </c>
      <c r="R81" s="30" t="n">
        <f aca="false">MAX(0,R33-R27)</f>
        <v>0</v>
      </c>
      <c r="S81" s="30" t="n">
        <f aca="false">MAX(0,S33-S27)</f>
        <v>0</v>
      </c>
      <c r="T81" s="30" t="n">
        <f aca="false">MAX(0,T33-T27)</f>
        <v>0</v>
      </c>
      <c r="U81" s="30" t="n">
        <f aca="false">MAX(0,U33-U27)</f>
        <v>0</v>
      </c>
      <c r="V81" s="30" t="n">
        <f aca="false">MAX(0,V33-V27)</f>
        <v>0</v>
      </c>
      <c r="W81" s="30" t="n">
        <f aca="false">MAX(0,W33-W27)</f>
        <v>0</v>
      </c>
      <c r="X81" s="30" t="n">
        <f aca="false">MAX(0,X33-X27)</f>
        <v>0</v>
      </c>
      <c r="Y81" s="30" t="n">
        <f aca="false">MAX(0,Y33-Y27)</f>
        <v>0</v>
      </c>
      <c r="Z81" s="30" t="n">
        <f aca="false">MAX(0,Z33-Z27)</f>
        <v>0</v>
      </c>
      <c r="AA81" s="30" t="n">
        <f aca="false">MAX(0,AA33-AA27)</f>
        <v>0</v>
      </c>
      <c r="AB81" s="30" t="n">
        <f aca="false">MAX(0,AB33-AB27)</f>
        <v>0</v>
      </c>
      <c r="AC81" s="30" t="n">
        <f aca="false">MAX(0,AC33-AC27)</f>
        <v>0</v>
      </c>
      <c r="AD81" s="30" t="n">
        <f aca="false">MAX(0,AD33-AD27)</f>
        <v>0</v>
      </c>
      <c r="AE81" s="30" t="n">
        <f aca="false">MAX(0,AE33-AE27)</f>
        <v>0</v>
      </c>
      <c r="AF81" s="30" t="n">
        <f aca="false">MAX(0,AF33-AF27)</f>
        <v>0</v>
      </c>
      <c r="AG81" s="30" t="n">
        <f aca="false">MAX(0,AG33-AG27)</f>
        <v>0</v>
      </c>
      <c r="AH81" s="30" t="n">
        <f aca="false">MAX(0,AH33-AH27)</f>
        <v>0</v>
      </c>
      <c r="AI81" s="30" t="n">
        <f aca="false">MAX(0,AI33-AI27)</f>
        <v>0</v>
      </c>
      <c r="AJ81" s="30" t="n">
        <f aca="false">MAX(0,AJ33-AJ27)</f>
        <v>0</v>
      </c>
      <c r="AK81" s="30" t="n">
        <f aca="false">MAX(0,AK33-AK27)</f>
        <v>0</v>
      </c>
    </row>
    <row r="82" customFormat="false" ht="15" hidden="false" customHeight="true" outlineLevel="0" collapsed="false">
      <c r="A82" s="25" t="s">
        <v>315</v>
      </c>
      <c r="B82" s="30" t="n">
        <f aca="false">B77-(Inputs!$B$6+B72+B75-B76)</f>
        <v>0</v>
      </c>
      <c r="C82" s="30" t="n">
        <f aca="false">C77-(B77+C72+C75-C76)</f>
        <v>0</v>
      </c>
      <c r="D82" s="30" t="n">
        <f aca="false">D77-(C77+D72+D75-D76)</f>
        <v>0</v>
      </c>
      <c r="E82" s="30" t="n">
        <f aca="false">E77-(D77+E72+E75-E76)</f>
        <v>0</v>
      </c>
      <c r="F82" s="30" t="n">
        <f aca="false">F77-(E77+F72+F75-F76)</f>
        <v>0</v>
      </c>
      <c r="G82" s="30" t="n">
        <f aca="false">G77-(F77+G72+G75-G76)</f>
        <v>0</v>
      </c>
      <c r="H82" s="30" t="n">
        <f aca="false">H77-(G77+H72+H75-H76)</f>
        <v>0</v>
      </c>
      <c r="I82" s="30" t="n">
        <f aca="false">I77-(H77+I72+I75-I76)</f>
        <v>0</v>
      </c>
      <c r="J82" s="30" t="n">
        <f aca="false">J77-(I77+J72+J75-J76)</f>
        <v>0</v>
      </c>
      <c r="K82" s="30" t="n">
        <f aca="false">K77-(J77+K72+K75-K76)</f>
        <v>0</v>
      </c>
      <c r="L82" s="30" t="n">
        <f aca="false">L77-(K77+L72+L75-L76)</f>
        <v>0</v>
      </c>
      <c r="M82" s="30" t="n">
        <f aca="false">M77-(L77+M72+M75-M76)</f>
        <v>0</v>
      </c>
      <c r="N82" s="30" t="n">
        <f aca="false">N77-(M77+N72+N75-N76)</f>
        <v>0</v>
      </c>
      <c r="O82" s="30" t="n">
        <f aca="false">O77-(N77+O72+O75-O76)</f>
        <v>0</v>
      </c>
      <c r="P82" s="30" t="n">
        <f aca="false">P77-(O77+P72+P75-P76)</f>
        <v>0</v>
      </c>
      <c r="Q82" s="30" t="n">
        <f aca="false">Q77-(P77+Q72+Q75-Q76)</f>
        <v>0</v>
      </c>
      <c r="R82" s="30" t="n">
        <f aca="false">R77-(Q77+R72+R75-R76)</f>
        <v>0</v>
      </c>
      <c r="S82" s="30" t="n">
        <f aca="false">S77-(R77+S72+S75-S76)</f>
        <v>0</v>
      </c>
      <c r="T82" s="30" t="n">
        <f aca="false">T77-(S77+T72+T75-T76)</f>
        <v>0</v>
      </c>
      <c r="U82" s="30" t="n">
        <f aca="false">U77-(T77+U72+U75-U76)</f>
        <v>0</v>
      </c>
      <c r="V82" s="30" t="n">
        <f aca="false">V77-(U77+V72+V75-V76)</f>
        <v>0</v>
      </c>
      <c r="W82" s="30" t="n">
        <f aca="false">W77-(V77+W72+W75-W76)</f>
        <v>0</v>
      </c>
      <c r="X82" s="30" t="n">
        <f aca="false">X77-(W77+X72+X75-X76)</f>
        <v>0</v>
      </c>
      <c r="Y82" s="30" t="n">
        <f aca="false">Y77-(X77+Y72+Y75-Y76)</f>
        <v>0</v>
      </c>
      <c r="Z82" s="30" t="n">
        <f aca="false">Z77-(Y77+Z72+Z75-Z76)</f>
        <v>0</v>
      </c>
      <c r="AA82" s="30" t="n">
        <f aca="false">AA77-(Z77+AA72+AA75-AA76)</f>
        <v>0</v>
      </c>
      <c r="AB82" s="30" t="n">
        <f aca="false">AB77-(AA77+AB72+AB75-AB76)</f>
        <v>0</v>
      </c>
      <c r="AC82" s="30" t="n">
        <f aca="false">AC77-(AB77+AC72+AC75-AC76)</f>
        <v>0</v>
      </c>
      <c r="AD82" s="30" t="n">
        <f aca="false">AD77-(AC77+AD72+AD75-AD76)</f>
        <v>0</v>
      </c>
      <c r="AE82" s="30" t="n">
        <f aca="false">AE77-(AD77+AE72+AE75-AE76)</f>
        <v>0</v>
      </c>
      <c r="AF82" s="30" t="n">
        <f aca="false">AF77-(AE77+AF72+AF75-AF76)</f>
        <v>0</v>
      </c>
      <c r="AG82" s="30" t="n">
        <f aca="false">AG77-(AF77+AG72+AG75-AG76)</f>
        <v>0</v>
      </c>
      <c r="AH82" s="30" t="n">
        <f aca="false">AH77-(AG77+AH72+AH75-AH76)</f>
        <v>0</v>
      </c>
      <c r="AI82" s="30" t="n">
        <f aca="false">AI77-(AH77+AI72+AI75-AI76)</f>
        <v>0</v>
      </c>
      <c r="AJ82" s="30" t="n">
        <f aca="false">AJ77-(AI77+AJ72+AJ75-AJ76)</f>
        <v>0</v>
      </c>
      <c r="AK82" s="30" t="n">
        <f aca="false">AK77-(AJ77+AK72+AK75-AK76)</f>
        <v>0</v>
      </c>
    </row>
    <row r="83" customFormat="false" ht="15" hidden="false" customHeight="true" outlineLevel="0" collapsed="false">
      <c r="A83" s="25" t="s">
        <v>316</v>
      </c>
      <c r="B83" s="30" t="n">
        <f aca="false">B43-SUM(B39:B42)</f>
        <v>0</v>
      </c>
      <c r="C83" s="30" t="n">
        <f aca="false">C43-SUM(C39:C42)</f>
        <v>0</v>
      </c>
      <c r="D83" s="30" t="n">
        <f aca="false">D43-SUM(D39:D42)</f>
        <v>0</v>
      </c>
      <c r="E83" s="30" t="n">
        <f aca="false">E43-SUM(E39:E42)</f>
        <v>0</v>
      </c>
      <c r="F83" s="30" t="n">
        <f aca="false">F43-SUM(F39:F42)</f>
        <v>0</v>
      </c>
      <c r="G83" s="30" t="n">
        <f aca="false">G43-SUM(G39:G42)</f>
        <v>0</v>
      </c>
      <c r="H83" s="30" t="n">
        <f aca="false">H43-SUM(H39:H42)</f>
        <v>0</v>
      </c>
      <c r="I83" s="30" t="n">
        <f aca="false">I43-SUM(I39:I42)</f>
        <v>0</v>
      </c>
      <c r="J83" s="30" t="n">
        <f aca="false">J43-SUM(J39:J42)</f>
        <v>0</v>
      </c>
      <c r="K83" s="30" t="n">
        <f aca="false">K43-SUM(K39:K42)</f>
        <v>0</v>
      </c>
      <c r="L83" s="30" t="n">
        <f aca="false">L43-SUM(L39:L42)</f>
        <v>0</v>
      </c>
      <c r="M83" s="30" t="n">
        <f aca="false">M43-SUM(M39:M42)</f>
        <v>0</v>
      </c>
      <c r="N83" s="30" t="n">
        <f aca="false">N43-SUM(N39:N42)</f>
        <v>0</v>
      </c>
      <c r="O83" s="30" t="n">
        <f aca="false">O43-SUM(O39:O42)</f>
        <v>0</v>
      </c>
      <c r="P83" s="30" t="n">
        <f aca="false">P43-SUM(P39:P42)</f>
        <v>0</v>
      </c>
      <c r="Q83" s="30" t="n">
        <f aca="false">Q43-SUM(Q39:Q42)</f>
        <v>0</v>
      </c>
      <c r="R83" s="30" t="n">
        <f aca="false">R43-SUM(R39:R42)</f>
        <v>0</v>
      </c>
      <c r="S83" s="30" t="n">
        <f aca="false">S43-SUM(S39:S42)</f>
        <v>0</v>
      </c>
      <c r="T83" s="30" t="n">
        <f aca="false">T43-SUM(T39:T42)</f>
        <v>0</v>
      </c>
      <c r="U83" s="30" t="n">
        <f aca="false">U43-SUM(U39:U42)</f>
        <v>0</v>
      </c>
      <c r="V83" s="30" t="n">
        <f aca="false">V43-SUM(V39:V42)</f>
        <v>0</v>
      </c>
      <c r="W83" s="30" t="n">
        <f aca="false">W43-SUM(W39:W42)</f>
        <v>0</v>
      </c>
      <c r="X83" s="30" t="n">
        <f aca="false">X43-SUM(X39:X42)</f>
        <v>0</v>
      </c>
      <c r="Y83" s="30" t="n">
        <f aca="false">Y43-SUM(Y39:Y42)</f>
        <v>0</v>
      </c>
      <c r="Z83" s="30" t="n">
        <f aca="false">Z43-SUM(Z39:Z42)</f>
        <v>0</v>
      </c>
      <c r="AA83" s="30" t="n">
        <f aca="false">AA43-SUM(AA39:AA42)</f>
        <v>0</v>
      </c>
      <c r="AB83" s="30" t="n">
        <f aca="false">AB43-SUM(AB39:AB42)</f>
        <v>0</v>
      </c>
      <c r="AC83" s="30" t="n">
        <f aca="false">AC43-SUM(AC39:AC42)</f>
        <v>0</v>
      </c>
      <c r="AD83" s="30" t="n">
        <f aca="false">AD43-SUM(AD39:AD42)</f>
        <v>0</v>
      </c>
      <c r="AE83" s="30" t="n">
        <f aca="false">AE43-SUM(AE39:AE42)</f>
        <v>0</v>
      </c>
      <c r="AF83" s="30" t="n">
        <f aca="false">AF43-SUM(AF39:AF42)</f>
        <v>0</v>
      </c>
      <c r="AG83" s="30" t="n">
        <f aca="false">AG43-SUM(AG39:AG42)</f>
        <v>0</v>
      </c>
      <c r="AH83" s="30" t="n">
        <f aca="false">AH43-SUM(AH39:AH42)</f>
        <v>0</v>
      </c>
      <c r="AI83" s="30" t="n">
        <f aca="false">AI43-SUM(AI39:AI42)</f>
        <v>0</v>
      </c>
      <c r="AJ83" s="30" t="n">
        <f aca="false">AJ43-SUM(AJ39:AJ42)</f>
        <v>0</v>
      </c>
      <c r="AK83" s="30" t="n">
        <f aca="false">AK43-SUM(AK39:AK42)</f>
        <v>0</v>
      </c>
    </row>
    <row r="84" customFormat="false" ht="15" hidden="false" customHeight="true" outlineLevel="0" collapsed="false">
      <c r="A84" s="25" t="s">
        <v>317</v>
      </c>
      <c r="B84" s="30" t="n">
        <f aca="false">B19-B17</f>
        <v>0</v>
      </c>
      <c r="C84" s="30" t="n">
        <f aca="false">C19-C17</f>
        <v>0</v>
      </c>
      <c r="D84" s="30" t="n">
        <f aca="false">D19-D17</f>
        <v>0</v>
      </c>
      <c r="E84" s="30" t="n">
        <f aca="false">E19-E17</f>
        <v>0</v>
      </c>
      <c r="F84" s="30" t="n">
        <f aca="false">F19-F17</f>
        <v>0</v>
      </c>
      <c r="G84" s="30" t="n">
        <f aca="false">G19-G17</f>
        <v>0</v>
      </c>
      <c r="H84" s="30" t="n">
        <f aca="false">H19-H17</f>
        <v>0</v>
      </c>
      <c r="I84" s="30" t="n">
        <f aca="false">I19-I17</f>
        <v>0</v>
      </c>
      <c r="J84" s="30" t="n">
        <f aca="false">J19-J17</f>
        <v>0</v>
      </c>
      <c r="K84" s="30" t="n">
        <f aca="false">K19-K17</f>
        <v>0</v>
      </c>
      <c r="L84" s="30" t="n">
        <f aca="false">L19-L17</f>
        <v>0</v>
      </c>
      <c r="M84" s="30" t="n">
        <f aca="false">M19-M17</f>
        <v>0</v>
      </c>
      <c r="N84" s="30" t="n">
        <f aca="false">N19-N17</f>
        <v>0</v>
      </c>
      <c r="O84" s="30" t="n">
        <f aca="false">O19-O17</f>
        <v>0</v>
      </c>
      <c r="P84" s="30" t="n">
        <f aca="false">P19-P17</f>
        <v>0</v>
      </c>
      <c r="Q84" s="30" t="n">
        <f aca="false">Q19-Q17</f>
        <v>0</v>
      </c>
      <c r="R84" s="30" t="n">
        <f aca="false">R19-R17</f>
        <v>0</v>
      </c>
      <c r="S84" s="30" t="n">
        <f aca="false">S19-S17</f>
        <v>0</v>
      </c>
      <c r="T84" s="30" t="n">
        <f aca="false">T19-T17</f>
        <v>0</v>
      </c>
      <c r="U84" s="30" t="n">
        <f aca="false">U19-U17</f>
        <v>0</v>
      </c>
      <c r="V84" s="30" t="n">
        <f aca="false">V19-V17</f>
        <v>0</v>
      </c>
      <c r="W84" s="30" t="n">
        <f aca="false">W19-W17</f>
        <v>0</v>
      </c>
      <c r="X84" s="30" t="n">
        <f aca="false">X19-X17</f>
        <v>0</v>
      </c>
      <c r="Y84" s="30" t="n">
        <f aca="false">Y19-Y17</f>
        <v>0</v>
      </c>
      <c r="Z84" s="30" t="n">
        <f aca="false">Z19-Z17</f>
        <v>0</v>
      </c>
      <c r="AA84" s="30" t="n">
        <f aca="false">AA19-AA17</f>
        <v>0</v>
      </c>
      <c r="AB84" s="30" t="n">
        <f aca="false">AB19-AB17</f>
        <v>0</v>
      </c>
      <c r="AC84" s="30" t="n">
        <f aca="false">AC19-AC17</f>
        <v>0</v>
      </c>
      <c r="AD84" s="30" t="n">
        <f aca="false">AD19-AD17</f>
        <v>0</v>
      </c>
      <c r="AE84" s="30" t="n">
        <f aca="false">AE19-AE17</f>
        <v>0</v>
      </c>
      <c r="AF84" s="30" t="n">
        <f aca="false">AF19-AF17</f>
        <v>0</v>
      </c>
      <c r="AG84" s="30" t="n">
        <f aca="false">AG19-AG17</f>
        <v>0</v>
      </c>
      <c r="AH84" s="30" t="n">
        <f aca="false">AH19-AH17</f>
        <v>0</v>
      </c>
      <c r="AI84" s="30" t="n">
        <f aca="false">AI19-AI17</f>
        <v>0</v>
      </c>
      <c r="AJ84" s="30" t="n">
        <f aca="false">AJ19-AJ17</f>
        <v>0</v>
      </c>
      <c r="AK84" s="30" t="n">
        <f aca="false">AK19-AK17</f>
        <v>0</v>
      </c>
    </row>
    <row r="85" customFormat="false" ht="15" hidden="false" customHeight="true" outlineLevel="0" collapsed="false">
      <c r="A85" s="25" t="s">
        <v>318</v>
      </c>
      <c r="B85" s="30" t="n">
        <f aca="false">B66</f>
        <v>0</v>
      </c>
      <c r="C85" s="30" t="n">
        <f aca="false">C66</f>
        <v>6075</v>
      </c>
      <c r="D85" s="30" t="n">
        <f aca="false">D66</f>
        <v>12150</v>
      </c>
      <c r="E85" s="30" t="n">
        <f aca="false">E66</f>
        <v>6075</v>
      </c>
      <c r="F85" s="30" t="n">
        <f aca="false">F66</f>
        <v>12150</v>
      </c>
      <c r="G85" s="30" t="n">
        <f aca="false">G66</f>
        <v>6075</v>
      </c>
      <c r="H85" s="30" t="n">
        <f aca="false">H66</f>
        <v>12150</v>
      </c>
      <c r="I85" s="30" t="n">
        <f aca="false">I66</f>
        <v>6075</v>
      </c>
      <c r="J85" s="30" t="n">
        <f aca="false">J66</f>
        <v>12150</v>
      </c>
      <c r="K85" s="30" t="n">
        <f aca="false">K66</f>
        <v>6075</v>
      </c>
      <c r="L85" s="30" t="n">
        <f aca="false">L66</f>
        <v>12150</v>
      </c>
      <c r="M85" s="30" t="n">
        <f aca="false">M66</f>
        <v>6075</v>
      </c>
      <c r="N85" s="30" t="n">
        <f aca="false">N66</f>
        <v>12150</v>
      </c>
      <c r="O85" s="30" t="n">
        <f aca="false">O66</f>
        <v>12150</v>
      </c>
      <c r="P85" s="30" t="n">
        <f aca="false">P66</f>
        <v>18225</v>
      </c>
      <c r="Q85" s="30" t="n">
        <f aca="false">Q66</f>
        <v>12150</v>
      </c>
      <c r="R85" s="30" t="n">
        <f aca="false">R66</f>
        <v>18225</v>
      </c>
      <c r="S85" s="30" t="n">
        <f aca="false">S66</f>
        <v>12150</v>
      </c>
      <c r="T85" s="30" t="n">
        <f aca="false">T66</f>
        <v>18225</v>
      </c>
      <c r="U85" s="30" t="n">
        <f aca="false">U66</f>
        <v>12150</v>
      </c>
      <c r="V85" s="30" t="n">
        <f aca="false">V66</f>
        <v>18225</v>
      </c>
      <c r="W85" s="30" t="n">
        <f aca="false">W66</f>
        <v>12150</v>
      </c>
      <c r="X85" s="30" t="n">
        <f aca="false">X66</f>
        <v>18225</v>
      </c>
      <c r="Y85" s="30" t="n">
        <f aca="false">Y66</f>
        <v>12150</v>
      </c>
      <c r="Z85" s="30" t="n">
        <f aca="false">Z66</f>
        <v>18225</v>
      </c>
      <c r="AA85" s="30" t="n">
        <f aca="false">AA66</f>
        <v>18225</v>
      </c>
      <c r="AB85" s="30" t="n">
        <f aca="false">AB66</f>
        <v>24300</v>
      </c>
      <c r="AC85" s="30" t="n">
        <f aca="false">AC66</f>
        <v>18225</v>
      </c>
      <c r="AD85" s="30" t="n">
        <f aca="false">AD66</f>
        <v>24300</v>
      </c>
      <c r="AE85" s="30" t="n">
        <f aca="false">AE66</f>
        <v>18225</v>
      </c>
      <c r="AF85" s="30" t="n">
        <f aca="false">AF66</f>
        <v>18225</v>
      </c>
      <c r="AG85" s="30" t="n">
        <f aca="false">AG66</f>
        <v>18225</v>
      </c>
      <c r="AH85" s="30" t="n">
        <f aca="false">AH66</f>
        <v>12150</v>
      </c>
      <c r="AI85" s="30" t="n">
        <f aca="false">AI66</f>
        <v>12150</v>
      </c>
      <c r="AJ85" s="30" t="n">
        <f aca="false">AJ66</f>
        <v>12150</v>
      </c>
      <c r="AK85" s="30" t="n">
        <f aca="false">AK66</f>
        <v>12150</v>
      </c>
    </row>
    <row r="86" customFormat="false" ht="15" hidden="false" customHeight="true" outlineLevel="0" collapsed="false">
      <c r="A86" s="25" t="s">
        <v>319</v>
      </c>
      <c r="B86" s="30" t="n">
        <f aca="false">B35</f>
        <v>0</v>
      </c>
      <c r="C86" s="30" t="n">
        <f aca="false">C35</f>
        <v>0</v>
      </c>
      <c r="D86" s="30" t="n">
        <f aca="false">D35</f>
        <v>0</v>
      </c>
      <c r="E86" s="30" t="n">
        <f aca="false">E35</f>
        <v>0</v>
      </c>
      <c r="F86" s="30" t="n">
        <f aca="false">F35</f>
        <v>0</v>
      </c>
      <c r="G86" s="30" t="n">
        <f aca="false">G35</f>
        <v>0</v>
      </c>
      <c r="H86" s="30" t="n">
        <f aca="false">H35</f>
        <v>0</v>
      </c>
      <c r="I86" s="30" t="n">
        <f aca="false">I35</f>
        <v>0</v>
      </c>
      <c r="J86" s="30" t="n">
        <f aca="false">J35</f>
        <v>0</v>
      </c>
      <c r="K86" s="30" t="n">
        <f aca="false">K35</f>
        <v>0</v>
      </c>
      <c r="L86" s="30" t="n">
        <f aca="false">L35</f>
        <v>0</v>
      </c>
      <c r="M86" s="30" t="n">
        <f aca="false">M35</f>
        <v>0</v>
      </c>
      <c r="N86" s="30" t="n">
        <f aca="false">N35</f>
        <v>0</v>
      </c>
      <c r="O86" s="30" t="n">
        <f aca="false">O35</f>
        <v>0</v>
      </c>
      <c r="P86" s="30" t="n">
        <f aca="false">P35</f>
        <v>0</v>
      </c>
      <c r="Q86" s="30" t="n">
        <f aca="false">Q35</f>
        <v>0</v>
      </c>
      <c r="R86" s="30" t="n">
        <f aca="false">R35</f>
        <v>0</v>
      </c>
      <c r="S86" s="30" t="n">
        <f aca="false">S35</f>
        <v>0</v>
      </c>
      <c r="T86" s="30" t="n">
        <f aca="false">T35</f>
        <v>0</v>
      </c>
      <c r="U86" s="30" t="n">
        <f aca="false">U35</f>
        <v>0</v>
      </c>
      <c r="V86" s="30" t="n">
        <f aca="false">V35</f>
        <v>0</v>
      </c>
      <c r="W86" s="30" t="n">
        <f aca="false">W35</f>
        <v>0</v>
      </c>
      <c r="X86" s="30" t="n">
        <f aca="false">X35</f>
        <v>0</v>
      </c>
      <c r="Y86" s="30" t="n">
        <f aca="false">Y35</f>
        <v>0</v>
      </c>
      <c r="Z86" s="30" t="n">
        <f aca="false">Z35</f>
        <v>0</v>
      </c>
      <c r="AA86" s="30" t="n">
        <f aca="false">AA35</f>
        <v>0</v>
      </c>
      <c r="AB86" s="30" t="n">
        <f aca="false">AB35</f>
        <v>0</v>
      </c>
      <c r="AC86" s="30" t="n">
        <f aca="false">AC35</f>
        <v>0</v>
      </c>
      <c r="AD86" s="30" t="n">
        <f aca="false">AD35</f>
        <v>0</v>
      </c>
      <c r="AE86" s="30" t="n">
        <f aca="false">AE35</f>
        <v>0</v>
      </c>
      <c r="AF86" s="30" t="n">
        <f aca="false">AF35</f>
        <v>1</v>
      </c>
      <c r="AG86" s="30" t="n">
        <f aca="false">AG35</f>
        <v>1</v>
      </c>
      <c r="AH86" s="30" t="n">
        <f aca="false">AH35</f>
        <v>3</v>
      </c>
      <c r="AI86" s="30" t="n">
        <f aca="false">AI35</f>
        <v>4</v>
      </c>
      <c r="AJ86" s="30" t="n">
        <f aca="false">AJ35</f>
        <v>6</v>
      </c>
      <c r="AK86" s="30" t="n">
        <f aca="false">AK35</f>
        <v>7</v>
      </c>
    </row>
    <row r="87" customFormat="false" ht="15" hidden="false" customHeight="true" outlineLevel="0" collapsed="false">
      <c r="A87" s="25" t="s">
        <v>320</v>
      </c>
      <c r="B87" s="29" t="n">
        <f aca="false">IFERROR(SUM(B39:B40)/B43,0)</f>
        <v>0</v>
      </c>
      <c r="C87" s="29" t="n">
        <f aca="false">IFERROR(SUM(C39:C40)/C43,0)</f>
        <v>0</v>
      </c>
      <c r="D87" s="29" t="n">
        <f aca="false">IFERROR(SUM(D39:D40)/D43,0)</f>
        <v>0.0834632734217705</v>
      </c>
      <c r="E87" s="29" t="n">
        <f aca="false">IFERROR(SUM(E39:E40)/E43,0)</f>
        <v>0.151336102208759</v>
      </c>
      <c r="F87" s="29" t="n">
        <f aca="false">IFERROR(SUM(F39:F40)/F43,0)</f>
        <v>0.364849329902459</v>
      </c>
      <c r="G87" s="29" t="n">
        <f aca="false">IFERROR(SUM(G39:G40)/G43,0)</f>
        <v>0.296280111888991</v>
      </c>
      <c r="H87" s="29" t="n">
        <f aca="false">IFERROR(SUM(H39:H40)/H43,0)</f>
        <v>0.492851832235483</v>
      </c>
      <c r="I87" s="29" t="n">
        <f aca="false">IFERROR(SUM(I39:I40)/I43,0)</f>
        <v>0.389695856137628</v>
      </c>
      <c r="J87" s="29" t="n">
        <f aca="false">IFERROR(SUM(J39:J40)/J43,0)</f>
        <v>0.566012521195271</v>
      </c>
      <c r="K87" s="29" t="n">
        <f aca="false">IFERROR(SUM(K39:K40)/K43,0)</f>
        <v>0.454902865802685</v>
      </c>
      <c r="L87" s="29" t="n">
        <f aca="false">IFERROR(SUM(L39:L40)/L43,0)</f>
        <v>0.613350272557333</v>
      </c>
      <c r="M87" s="29" t="n">
        <f aca="false">IFERROR(SUM(M39:M40)/M43,0)</f>
        <v>0.502993869985205</v>
      </c>
      <c r="N87" s="29" t="n">
        <f aca="false">IFERROR(SUM(N39:N40)/N43,0)</f>
        <v>0.646480299803145</v>
      </c>
      <c r="O87" s="29" t="n">
        <f aca="false">IFERROR(SUM(O39:O40)/O43,0)</f>
        <v>0.539919522150533</v>
      </c>
      <c r="P87" s="29" t="n">
        <f aca="false">IFERROR(SUM(P39:P40)/P43,0)</f>
        <v>0.560713389321253</v>
      </c>
      <c r="Q87" s="29" t="n">
        <f aca="false">IFERROR(SUM(Q39:Q40)/Q43,0)</f>
        <v>0.504628124144565</v>
      </c>
      <c r="R87" s="29" t="n">
        <f aca="false">IFERROR(SUM(R39:R40)/R43,0)</f>
        <v>0.602334399018127</v>
      </c>
      <c r="S87" s="29" t="n">
        <f aca="false">IFERROR(SUM(S39:S40)/S43,0)</f>
        <v>0.545135536159169</v>
      </c>
      <c r="T87" s="29" t="n">
        <f aca="false">IFERROR(SUM(T39:T40)/T43,0)</f>
        <v>0.632862528758453</v>
      </c>
      <c r="U87" s="29" t="n">
        <f aca="false">IFERROR(SUM(U39:U40)/U43,0)</f>
        <v>0.57651197621131</v>
      </c>
      <c r="V87" s="29" t="n">
        <f aca="false">IFERROR(SUM(V39:V40)/V43,0)</f>
        <v>0.656206866039493</v>
      </c>
      <c r="W87" s="29" t="n">
        <f aca="false">IFERROR(SUM(W39:W40)/W43,0)</f>
        <v>0.601527562563053</v>
      </c>
      <c r="X87" s="29" t="n">
        <f aca="false">IFERROR(SUM(X39:X40)/X43,0)</f>
        <v>0.674632844944602</v>
      </c>
      <c r="Y87" s="29" t="n">
        <f aca="false">IFERROR(SUM(Y39:Y40)/Y43,0)</f>
        <v>0.621934807434719</v>
      </c>
      <c r="Z87" s="29" t="n">
        <f aca="false">IFERROR(SUM(Z39:Z40)/Z43,0)</f>
        <v>0.68954395831611</v>
      </c>
      <c r="AA87" s="29" t="n">
        <f aca="false">IFERROR(SUM(AA39:AA40)/AA43,0)</f>
        <v>0.638896587039372</v>
      </c>
      <c r="AB87" s="29" t="n">
        <f aca="false">IFERROR(SUM(AB39:AB40)/AB43,0)</f>
        <v>0.668748189236811</v>
      </c>
      <c r="AC87" s="29" t="n">
        <f aca="false">IFERROR(SUM(AC39:AC40)/AC43,0)</f>
        <v>0.612286526313218</v>
      </c>
      <c r="AD87" s="29" t="n">
        <f aca="false">IFERROR(SUM(AD39:AD40)/AD43,0)</f>
        <v>0.739932646876977</v>
      </c>
      <c r="AE87" s="29" t="n">
        <f aca="false">IFERROR(SUM(AE39:AE40)/AE43,0)</f>
        <v>0.672407258003193</v>
      </c>
      <c r="AF87" s="29" t="n">
        <f aca="false">IFERROR(SUM(AF39:AF40)/AF43,0)</f>
        <v>0.748660552612747</v>
      </c>
      <c r="AG87" s="29" t="n">
        <f aca="false">IFERROR(SUM(AG39:AG40)/AG43,0)</f>
        <v>0.773511028987202</v>
      </c>
      <c r="AH87" s="29" t="n">
        <f aca="false">IFERROR(SUM(AH39:AH40)/AH43,0)</f>
        <v>0.745376621673978</v>
      </c>
      <c r="AI87" s="29" t="n">
        <f aca="false">IFERROR(SUM(AI39:AI40)/AI43,0)</f>
        <v>0.812514384379432</v>
      </c>
      <c r="AJ87" s="29" t="n">
        <f aca="false">IFERROR(SUM(AJ39:AJ40)/AJ43,0)</f>
        <v>0.825784184736261</v>
      </c>
      <c r="AK87" s="29" t="n">
        <f aca="false">IFERROR(SUM(AK39:AK40)/AK43,0)</f>
        <v>0.838790960480309</v>
      </c>
    </row>
    <row r="88" customFormat="false" ht="15" hidden="false" customHeight="true" outlineLevel="0" collapsed="false">
      <c r="A88" s="25" t="s">
        <v>321</v>
      </c>
      <c r="B88" s="30" t="n">
        <f aca="false">0+B11</f>
        <v>0</v>
      </c>
      <c r="C88" s="30" t="n">
        <f aca="false">B88+C11</f>
        <v>1</v>
      </c>
      <c r="D88" s="30" t="n">
        <f aca="false">C88+D11</f>
        <v>3</v>
      </c>
      <c r="E88" s="30" t="n">
        <f aca="false">D88+E11</f>
        <v>4</v>
      </c>
      <c r="F88" s="30" t="n">
        <f aca="false">E88+F11</f>
        <v>6</v>
      </c>
      <c r="G88" s="30" t="n">
        <f aca="false">F88+G11</f>
        <v>7</v>
      </c>
      <c r="H88" s="30" t="n">
        <f aca="false">G88+H11</f>
        <v>9</v>
      </c>
      <c r="I88" s="30" t="n">
        <f aca="false">H88+I11</f>
        <v>10</v>
      </c>
      <c r="J88" s="30" t="n">
        <f aca="false">I88+J11</f>
        <v>12</v>
      </c>
      <c r="K88" s="30" t="n">
        <f aca="false">J88+K11</f>
        <v>13</v>
      </c>
      <c r="L88" s="30" t="n">
        <f aca="false">K88+L11</f>
        <v>15</v>
      </c>
      <c r="M88" s="30" t="n">
        <f aca="false">L88+M11</f>
        <v>16</v>
      </c>
      <c r="N88" s="30" t="n">
        <f aca="false">M88+N11</f>
        <v>18</v>
      </c>
      <c r="O88" s="30" t="n">
        <f aca="false">N88+O11</f>
        <v>20</v>
      </c>
      <c r="P88" s="30" t="n">
        <f aca="false">O88+P11</f>
        <v>23</v>
      </c>
      <c r="Q88" s="30" t="n">
        <f aca="false">P88+Q11</f>
        <v>25</v>
      </c>
      <c r="R88" s="30" t="n">
        <f aca="false">Q88+R11</f>
        <v>28</v>
      </c>
      <c r="S88" s="30" t="n">
        <f aca="false">R88+S11</f>
        <v>30</v>
      </c>
      <c r="T88" s="30" t="n">
        <f aca="false">S88+T11</f>
        <v>33</v>
      </c>
      <c r="U88" s="30" t="n">
        <f aca="false">T88+U11</f>
        <v>35</v>
      </c>
      <c r="V88" s="30" t="n">
        <f aca="false">U88+V11</f>
        <v>38</v>
      </c>
      <c r="W88" s="30" t="n">
        <f aca="false">V88+W11</f>
        <v>40</v>
      </c>
      <c r="X88" s="30" t="n">
        <f aca="false">W88+X11</f>
        <v>43</v>
      </c>
      <c r="Y88" s="30" t="n">
        <f aca="false">X88+Y11</f>
        <v>45</v>
      </c>
      <c r="Z88" s="30" t="n">
        <f aca="false">Y88+Z11</f>
        <v>48</v>
      </c>
      <c r="AA88" s="30" t="n">
        <f aca="false">Z88+AA11</f>
        <v>51</v>
      </c>
      <c r="AB88" s="30" t="n">
        <f aca="false">AA88+AB11</f>
        <v>55</v>
      </c>
      <c r="AC88" s="30" t="n">
        <f aca="false">AB88+AC11</f>
        <v>58</v>
      </c>
      <c r="AD88" s="30" t="n">
        <f aca="false">AC88+AD11</f>
        <v>62</v>
      </c>
      <c r="AE88" s="30" t="n">
        <f aca="false">AD88+AE11</f>
        <v>65</v>
      </c>
      <c r="AF88" s="30" t="n">
        <f aca="false">AE88+AF11</f>
        <v>69</v>
      </c>
      <c r="AG88" s="30" t="n">
        <f aca="false">AF88+AG11</f>
        <v>72</v>
      </c>
      <c r="AH88" s="30" t="n">
        <f aca="false">AG88+AH11</f>
        <v>76</v>
      </c>
      <c r="AI88" s="30" t="n">
        <f aca="false">AH88+AI11</f>
        <v>79</v>
      </c>
      <c r="AJ88" s="30" t="n">
        <f aca="false">AI88+AJ11</f>
        <v>83</v>
      </c>
      <c r="AK88" s="30" t="n">
        <f aca="false">AJ88+AK11</f>
        <v>86</v>
      </c>
    </row>
    <row r="89" customFormat="false" ht="15" hidden="false" customHeight="true" outlineLevel="0" collapsed="false">
      <c r="A89" s="25" t="s">
        <v>322</v>
      </c>
      <c r="B89" s="30" t="n">
        <f aca="false">0+B15</f>
        <v>0</v>
      </c>
      <c r="C89" s="30" t="n">
        <f aca="false">B89+C15</f>
        <v>0</v>
      </c>
      <c r="D89" s="30" t="n">
        <f aca="false">C89+D15</f>
        <v>1</v>
      </c>
      <c r="E89" s="30" t="n">
        <f aca="false">D89+E15</f>
        <v>3</v>
      </c>
      <c r="F89" s="30" t="n">
        <f aca="false">E89+F15</f>
        <v>4</v>
      </c>
      <c r="G89" s="30" t="n">
        <f aca="false">F89+G15</f>
        <v>6</v>
      </c>
      <c r="H89" s="30" t="n">
        <f aca="false">G89+H15</f>
        <v>7</v>
      </c>
      <c r="I89" s="30" t="n">
        <f aca="false">H89+I15</f>
        <v>9</v>
      </c>
      <c r="J89" s="30" t="n">
        <f aca="false">I89+J15</f>
        <v>10</v>
      </c>
      <c r="K89" s="30" t="n">
        <f aca="false">J89+K15</f>
        <v>12</v>
      </c>
      <c r="L89" s="30" t="n">
        <f aca="false">K89+L15</f>
        <v>13</v>
      </c>
      <c r="M89" s="30" t="n">
        <f aca="false">L89+M15</f>
        <v>15</v>
      </c>
      <c r="N89" s="30" t="n">
        <f aca="false">M89+N15</f>
        <v>16</v>
      </c>
      <c r="O89" s="30" t="n">
        <f aca="false">N89+O15</f>
        <v>18</v>
      </c>
      <c r="P89" s="30" t="n">
        <f aca="false">O89+P15</f>
        <v>20</v>
      </c>
      <c r="Q89" s="30" t="n">
        <f aca="false">P89+Q15</f>
        <v>23</v>
      </c>
      <c r="R89" s="30" t="n">
        <f aca="false">Q89+R15</f>
        <v>25</v>
      </c>
      <c r="S89" s="30" t="n">
        <f aca="false">R89+S15</f>
        <v>28</v>
      </c>
      <c r="T89" s="30" t="n">
        <f aca="false">S89+T15</f>
        <v>30</v>
      </c>
      <c r="U89" s="30" t="n">
        <f aca="false">T89+U15</f>
        <v>33</v>
      </c>
      <c r="V89" s="30" t="n">
        <f aca="false">U89+V15</f>
        <v>35</v>
      </c>
      <c r="W89" s="30" t="n">
        <f aca="false">V89+W15</f>
        <v>38</v>
      </c>
      <c r="X89" s="30" t="n">
        <f aca="false">W89+X15</f>
        <v>40</v>
      </c>
      <c r="Y89" s="30" t="n">
        <f aca="false">X89+Y15</f>
        <v>43</v>
      </c>
      <c r="Z89" s="30" t="n">
        <f aca="false">Y89+Z15</f>
        <v>45</v>
      </c>
      <c r="AA89" s="30" t="n">
        <f aca="false">Z89+AA15</f>
        <v>48</v>
      </c>
      <c r="AB89" s="30" t="n">
        <f aca="false">AA89+AB15</f>
        <v>51</v>
      </c>
      <c r="AC89" s="30" t="n">
        <f aca="false">AB89+AC15</f>
        <v>55</v>
      </c>
      <c r="AD89" s="30" t="n">
        <f aca="false">AC89+AD15</f>
        <v>58</v>
      </c>
      <c r="AE89" s="30" t="n">
        <f aca="false">AD89+AE15</f>
        <v>62</v>
      </c>
      <c r="AF89" s="30" t="n">
        <f aca="false">AE89+AF15</f>
        <v>65</v>
      </c>
      <c r="AG89" s="30" t="n">
        <f aca="false">AF89+AG15</f>
        <v>68</v>
      </c>
      <c r="AH89" s="30" t="n">
        <f aca="false">AG89+AH15</f>
        <v>71</v>
      </c>
      <c r="AI89" s="30" t="n">
        <f aca="false">AH89+AI15</f>
        <v>73</v>
      </c>
      <c r="AJ89" s="30" t="n">
        <f aca="false">AI89+AJ15</f>
        <v>75</v>
      </c>
      <c r="AK89" s="30" t="n">
        <f aca="false">AJ89+AK15</f>
        <v>77</v>
      </c>
    </row>
    <row r="90" customFormat="false" ht="15" hidden="false" customHeight="true" outlineLevel="0" collapsed="false">
      <c r="A90" s="25" t="s">
        <v>323</v>
      </c>
      <c r="B90" s="30" t="n">
        <f aca="false">B88-B89-B35-B36</f>
        <v>0</v>
      </c>
      <c r="C90" s="30" t="n">
        <f aca="false">C88-C89-C35-C36</f>
        <v>0</v>
      </c>
      <c r="D90" s="30" t="n">
        <f aca="false">D88-D89-D35-D36</f>
        <v>0</v>
      </c>
      <c r="E90" s="30" t="n">
        <f aca="false">E88-E89-E35-E36</f>
        <v>0</v>
      </c>
      <c r="F90" s="30" t="n">
        <f aca="false">F88-F89-F35-F36</f>
        <v>0</v>
      </c>
      <c r="G90" s="30" t="n">
        <f aca="false">G88-G89-G35-G36</f>
        <v>0</v>
      </c>
      <c r="H90" s="30" t="n">
        <f aca="false">H88-H89-H35-H36</f>
        <v>0</v>
      </c>
      <c r="I90" s="30" t="n">
        <f aca="false">I88-I89-I35-I36</f>
        <v>0</v>
      </c>
      <c r="J90" s="30" t="n">
        <f aca="false">J88-J89-J35-J36</f>
        <v>0</v>
      </c>
      <c r="K90" s="30" t="n">
        <f aca="false">K88-K89-K35-K36</f>
        <v>0</v>
      </c>
      <c r="L90" s="30" t="n">
        <f aca="false">L88-L89-L35-L36</f>
        <v>0</v>
      </c>
      <c r="M90" s="30" t="n">
        <f aca="false">M88-M89-M35-M36</f>
        <v>0</v>
      </c>
      <c r="N90" s="30" t="n">
        <f aca="false">N88-N89-N35-N36</f>
        <v>0</v>
      </c>
      <c r="O90" s="30" t="n">
        <f aca="false">O88-O89-O35-O36</f>
        <v>0</v>
      </c>
      <c r="P90" s="30" t="n">
        <f aca="false">P88-P89-P35-P36</f>
        <v>0</v>
      </c>
      <c r="Q90" s="30" t="n">
        <f aca="false">Q88-Q89-Q35-Q36</f>
        <v>0</v>
      </c>
      <c r="R90" s="30" t="n">
        <f aca="false">R88-R89-R35-R36</f>
        <v>0</v>
      </c>
      <c r="S90" s="30" t="n">
        <f aca="false">S88-S89-S35-S36</f>
        <v>0</v>
      </c>
      <c r="T90" s="30" t="n">
        <f aca="false">T88-T89-T35-T36</f>
        <v>0</v>
      </c>
      <c r="U90" s="30" t="n">
        <f aca="false">U88-U89-U35-U36</f>
        <v>0</v>
      </c>
      <c r="V90" s="30" t="n">
        <f aca="false">V88-V89-V35-V36</f>
        <v>0</v>
      </c>
      <c r="W90" s="30" t="n">
        <f aca="false">W88-W89-W35-W36</f>
        <v>0</v>
      </c>
      <c r="X90" s="30" t="n">
        <f aca="false">X88-X89-X35-X36</f>
        <v>0</v>
      </c>
      <c r="Y90" s="30" t="n">
        <f aca="false">Y88-Y89-Y35-Y36</f>
        <v>0</v>
      </c>
      <c r="Z90" s="30" t="n">
        <f aca="false">Z88-Z89-Z35-Z36</f>
        <v>0</v>
      </c>
      <c r="AA90" s="30" t="n">
        <f aca="false">AA88-AA89-AA35-AA36</f>
        <v>0</v>
      </c>
      <c r="AB90" s="30" t="n">
        <f aca="false">AB88-AB89-AB35-AB36</f>
        <v>0</v>
      </c>
      <c r="AC90" s="30" t="n">
        <f aca="false">AC88-AC89-AC35-AC36</f>
        <v>0</v>
      </c>
      <c r="AD90" s="30" t="n">
        <f aca="false">AD88-AD89-AD35-AD36</f>
        <v>0</v>
      </c>
      <c r="AE90" s="30" t="n">
        <f aca="false">AE88-AE89-AE35-AE36</f>
        <v>0</v>
      </c>
      <c r="AF90" s="30" t="n">
        <f aca="false">AF88-AF89-AF35-AF36</f>
        <v>0</v>
      </c>
      <c r="AG90" s="30" t="n">
        <f aca="false">AG88-AG89-AG35-AG36</f>
        <v>0</v>
      </c>
      <c r="AH90" s="30" t="n">
        <f aca="false">AH88-AH89-AH35-AH36</f>
        <v>0</v>
      </c>
      <c r="AI90" s="30" t="n">
        <f aca="false">AI88-AI89-AI35-AI36</f>
        <v>0</v>
      </c>
      <c r="AJ90" s="30" t="n">
        <f aca="false">AJ88-AJ89-AJ35-AJ36</f>
        <v>0</v>
      </c>
      <c r="AK90" s="30" t="n">
        <f aca="false">AK88-AK89-AK35-AK36</f>
        <v>0</v>
      </c>
    </row>
    <row r="91" customFormat="false" ht="15" hidden="false" customHeight="true" outlineLevel="0" collapsed="false">
      <c r="A91" s="25" t="s">
        <v>324</v>
      </c>
      <c r="B91" s="30" t="n">
        <f aca="false">B43-B56-(B65-0)+(B66-0)-B64</f>
        <v>0</v>
      </c>
      <c r="C91" s="30" t="n">
        <f aca="false">C43-C56-(C65-B65)+(C66-B66)-C64</f>
        <v>0</v>
      </c>
      <c r="D91" s="30" t="n">
        <f aca="false">D43-D56-(D65-C65)+(D66-C66)-D64</f>
        <v>0</v>
      </c>
      <c r="E91" s="30" t="n">
        <f aca="false">E43-E56-(E65-D65)+(E66-D66)-E64</f>
        <v>0</v>
      </c>
      <c r="F91" s="30" t="n">
        <f aca="false">F43-F56-(F65-E65)+(F66-E66)-F64</f>
        <v>0</v>
      </c>
      <c r="G91" s="30" t="n">
        <f aca="false">G43-G56-(G65-F65)+(G66-F66)-G64</f>
        <v>0</v>
      </c>
      <c r="H91" s="30" t="n">
        <f aca="false">H43-H56-(H65-G65)+(H66-G66)-H64</f>
        <v>0</v>
      </c>
      <c r="I91" s="30" t="n">
        <f aca="false">I43-I56-(I65-H65)+(I66-H66)-I64</f>
        <v>0</v>
      </c>
      <c r="J91" s="30" t="n">
        <f aca="false">J43-J56-(J65-I65)+(J66-I66)-J64</f>
        <v>0</v>
      </c>
      <c r="K91" s="30" t="n">
        <f aca="false">K43-K56-(K65-J65)+(K66-J66)-K64</f>
        <v>0</v>
      </c>
      <c r="L91" s="30" t="n">
        <f aca="false">L43-L56-(L65-K65)+(L66-K66)-L64</f>
        <v>0</v>
      </c>
      <c r="M91" s="30" t="n">
        <f aca="false">M43-M56-(M65-L65)+(M66-L66)-M64</f>
        <v>0</v>
      </c>
      <c r="N91" s="30" t="n">
        <f aca="false">N43-N56-(N65-M65)+(N66-M66)-N64</f>
        <v>0</v>
      </c>
      <c r="O91" s="30" t="n">
        <f aca="false">O43-O56-(O65-N65)+(O66-N66)-O64</f>
        <v>0</v>
      </c>
      <c r="P91" s="30" t="n">
        <f aca="false">P43-P56-(P65-O65)+(P66-O66)-P64</f>
        <v>0</v>
      </c>
      <c r="Q91" s="30" t="n">
        <f aca="false">Q43-Q56-(Q65-P65)+(Q66-P66)-Q64</f>
        <v>0</v>
      </c>
      <c r="R91" s="30" t="n">
        <f aca="false">R43-R56-(R65-Q65)+(R66-Q66)-R64</f>
        <v>0</v>
      </c>
      <c r="S91" s="30" t="n">
        <f aca="false">S43-S56-(S65-R65)+(S66-R66)-S64</f>
        <v>0</v>
      </c>
      <c r="T91" s="30" t="n">
        <f aca="false">T43-T56-(T65-S65)+(T66-S66)-T64</f>
        <v>0</v>
      </c>
      <c r="U91" s="30" t="n">
        <f aca="false">U43-U56-(U65-T65)+(U66-T66)-U64</f>
        <v>0</v>
      </c>
      <c r="V91" s="30" t="n">
        <f aca="false">V43-V56-(V65-U65)+(V66-U66)-V64</f>
        <v>0</v>
      </c>
      <c r="W91" s="30" t="n">
        <f aca="false">W43-W56-(W65-V65)+(W66-V66)-W64</f>
        <v>0</v>
      </c>
      <c r="X91" s="30" t="n">
        <f aca="false">X43-X56-(X65-W65)+(X66-W66)-X64</f>
        <v>0</v>
      </c>
      <c r="Y91" s="30" t="n">
        <f aca="false">Y43-Y56-(Y65-X65)+(Y66-X66)-Y64</f>
        <v>0</v>
      </c>
      <c r="Z91" s="30" t="n">
        <f aca="false">Z43-Z56-(Z65-Y65)+(Z66-Y66)-Z64</f>
        <v>0</v>
      </c>
      <c r="AA91" s="30" t="n">
        <f aca="false">AA43-AA56-(AA65-Z65)+(AA66-Z66)-AA64</f>
        <v>0</v>
      </c>
      <c r="AB91" s="30" t="n">
        <f aca="false">AB43-AB56-(AB65-AA65)+(AB66-AA66)-AB64</f>
        <v>0</v>
      </c>
      <c r="AC91" s="30" t="n">
        <f aca="false">AC43-AC56-(AC65-AB65)+(AC66-AB66)-AC64</f>
        <v>0</v>
      </c>
      <c r="AD91" s="30" t="n">
        <f aca="false">AD43-AD56-(AD65-AC65)+(AD66-AC66)-AD64</f>
        <v>0</v>
      </c>
      <c r="AE91" s="30" t="n">
        <f aca="false">AE43-AE56-(AE65-AD65)+(AE66-AD66)-AE64</f>
        <v>0</v>
      </c>
      <c r="AF91" s="30" t="n">
        <f aca="false">AF43-AF56-(AF65-AE65)+(AF66-AE66)-AF64</f>
        <v>0</v>
      </c>
      <c r="AG91" s="30" t="n">
        <f aca="false">AG43-AG56-(AG65-AF65)+(AG66-AF66)-AG64</f>
        <v>0</v>
      </c>
      <c r="AH91" s="30" t="n">
        <f aca="false">AH43-AH56-(AH65-AG65)+(AH66-AG66)-AH64</f>
        <v>0</v>
      </c>
      <c r="AI91" s="30" t="n">
        <f aca="false">AI43-AI56-(AI65-AH65)+(AI66-AH66)-AI64</f>
        <v>0</v>
      </c>
      <c r="AJ91" s="30" t="n">
        <f aca="false">AJ43-AJ56-(AJ65-AI65)+(AJ66-AI66)-AJ64</f>
        <v>0</v>
      </c>
      <c r="AK91" s="30" t="n">
        <f aca="false">AK43-AK56-(AK65-AJ65)+(AK66-AJ66)-AK64</f>
        <v>0</v>
      </c>
    </row>
    <row r="92" customFormat="false" ht="15" hidden="false" customHeight="true" outlineLevel="0" collapsed="false">
      <c r="A92" s="25" t="s">
        <v>325</v>
      </c>
      <c r="B92" s="30" t="n">
        <f aca="false">B69-0-B67+B68</f>
        <v>0</v>
      </c>
      <c r="C92" s="30" t="n">
        <f aca="false">C69-B69-C67+C68</f>
        <v>0</v>
      </c>
      <c r="D92" s="30" t="n">
        <f aca="false">D69-C69-D67+D68</f>
        <v>0</v>
      </c>
      <c r="E92" s="30" t="n">
        <f aca="false">E69-D69-E67+E68</f>
        <v>0</v>
      </c>
      <c r="F92" s="30" t="n">
        <f aca="false">F69-E69-F67+F68</f>
        <v>0</v>
      </c>
      <c r="G92" s="30" t="n">
        <f aca="false">G69-F69-G67+G68</f>
        <v>0</v>
      </c>
      <c r="H92" s="30" t="n">
        <f aca="false">H69-G69-H67+H68</f>
        <v>0</v>
      </c>
      <c r="I92" s="30" t="n">
        <f aca="false">I69-H69-I67+I68</f>
        <v>0</v>
      </c>
      <c r="J92" s="30" t="n">
        <f aca="false">J69-I69-J67+J68</f>
        <v>0</v>
      </c>
      <c r="K92" s="30" t="n">
        <f aca="false">K69-J69-K67+K68</f>
        <v>0</v>
      </c>
      <c r="L92" s="30" t="n">
        <f aca="false">L69-K69-L67+L68</f>
        <v>0</v>
      </c>
      <c r="M92" s="30" t="n">
        <f aca="false">M69-L69-M67+M68</f>
        <v>0</v>
      </c>
      <c r="N92" s="30" t="n">
        <f aca="false">N69-M69-N67+N68</f>
        <v>0</v>
      </c>
      <c r="O92" s="30" t="n">
        <f aca="false">O69-N69-O67+O68</f>
        <v>0</v>
      </c>
      <c r="P92" s="30" t="n">
        <f aca="false">P69-O69-P67+P68</f>
        <v>0</v>
      </c>
      <c r="Q92" s="30" t="n">
        <f aca="false">Q69-P69-Q67+Q68</f>
        <v>0</v>
      </c>
      <c r="R92" s="30" t="n">
        <f aca="false">R69-Q69-R67+R68</f>
        <v>0</v>
      </c>
      <c r="S92" s="30" t="n">
        <f aca="false">S69-R69-S67+S68</f>
        <v>0</v>
      </c>
      <c r="T92" s="30" t="n">
        <f aca="false">T69-S69-T67+T68</f>
        <v>0</v>
      </c>
      <c r="U92" s="30" t="n">
        <f aca="false">U69-T69-U67+U68</f>
        <v>0</v>
      </c>
      <c r="V92" s="30" t="n">
        <f aca="false">V69-U69-V67+V68</f>
        <v>0</v>
      </c>
      <c r="W92" s="30" t="n">
        <f aca="false">W69-V69-W67+W68</f>
        <v>0</v>
      </c>
      <c r="X92" s="30" t="n">
        <f aca="false">X69-W69-X67+X68</f>
        <v>0</v>
      </c>
      <c r="Y92" s="30" t="n">
        <f aca="false">Y69-X69-Y67+Y68</f>
        <v>0</v>
      </c>
      <c r="Z92" s="30" t="n">
        <f aca="false">Z69-Y69-Z67+Z68</f>
        <v>0</v>
      </c>
      <c r="AA92" s="30" t="n">
        <f aca="false">AA69-Z69-AA67+AA68</f>
        <v>0</v>
      </c>
      <c r="AB92" s="30" t="n">
        <f aca="false">AB69-AA69-AB67+AB68</f>
        <v>0</v>
      </c>
      <c r="AC92" s="30" t="n">
        <f aca="false">AC69-AB69-AC67+AC68</f>
        <v>0</v>
      </c>
      <c r="AD92" s="30" t="n">
        <f aca="false">AD69-AC69-AD67+AD68</f>
        <v>0</v>
      </c>
      <c r="AE92" s="30" t="n">
        <f aca="false">AE69-AD69-AE67+AE68</f>
        <v>0</v>
      </c>
      <c r="AF92" s="30" t="n">
        <f aca="false">AF69-AE69-AF67+AF68</f>
        <v>0</v>
      </c>
      <c r="AG92" s="30" t="n">
        <f aca="false">AG69-AF69-AG67+AG68</f>
        <v>0</v>
      </c>
      <c r="AH92" s="30" t="n">
        <f aca="false">AH69-AG69-AH67+AH68</f>
        <v>0</v>
      </c>
      <c r="AI92" s="30" t="n">
        <f aca="false">AI69-AH69-AI67+AI68</f>
        <v>0</v>
      </c>
      <c r="AJ92" s="30" t="n">
        <f aca="false">AJ69-AI69-AJ67+AJ68</f>
        <v>0</v>
      </c>
      <c r="AK92" s="30" t="n">
        <f aca="false">AK69-AJ69-AK67+AK68</f>
        <v>0</v>
      </c>
    </row>
    <row r="93" customFormat="false" ht="15" hidden="false" customHeight="true" outlineLevel="0" collapsed="false">
      <c r="A93" s="25" t="s">
        <v>326</v>
      </c>
      <c r="B93" s="30" t="n">
        <f aca="false">B45+SUM(B46:B47)*(B28-B17*Cases!$H$21*Offers!$D$9)/B27+IFERROR(B48*B39/B43,0)</f>
        <v>0</v>
      </c>
      <c r="C93" s="30" t="n">
        <f aca="false">C45+SUM(C46:C47)*(C28-C17*Cases!$H$21*Offers!$D$9)/C27+IFERROR(C48*C39/C43,0)</f>
        <v>0</v>
      </c>
      <c r="D93" s="30" t="n">
        <f aca="false">D45+SUM(D46:D47)*(D28-D17*Cases!$H$21*Offers!$D$9)/D27+IFERROR(D48*D39/D43,0)</f>
        <v>622.972874705107</v>
      </c>
      <c r="E93" s="30" t="n">
        <f aca="false">E45+SUM(E46:E47)*(E28-E17*Cases!$H$21*Offers!$D$9)/E27+IFERROR(E48*E39/E43,0)</f>
        <v>2232.86726064329</v>
      </c>
      <c r="F93" s="30" t="n">
        <f aca="false">F45+SUM(F46:F47)*(F28-F17*Cases!$H$21*Offers!$D$9)/F27+IFERROR(F48*F39/F43,0)</f>
        <v>3632.15275007376</v>
      </c>
      <c r="G93" s="30" t="n">
        <f aca="false">G45+SUM(G46:G47)*(G28-G17*Cases!$H$21*Offers!$D$9)/G27+IFERROR(G48*G39/G43,0)</f>
        <v>5179.73331091616</v>
      </c>
      <c r="H93" s="30" t="n">
        <f aca="false">H45+SUM(H46:H47)*(H28-H17*Cases!$H$21*Offers!$D$9)/H27+IFERROR(H48*H39/H43,0)</f>
        <v>6569.67876156721</v>
      </c>
      <c r="I93" s="30" t="n">
        <f aca="false">I45+SUM(I46:I47)*(I28-I17*Cases!$H$21*Offers!$D$9)/I27+IFERROR(I48*I39/I43,0)</f>
        <v>8072.6785716936</v>
      </c>
      <c r="J93" s="30" t="n">
        <f aca="false">J45+SUM(J46:J47)*(J28-J17*Cases!$H$21*Offers!$D$9)/J27+IFERROR(J48*J39/J43,0)</f>
        <v>9446.21517899475</v>
      </c>
      <c r="K93" s="30" t="n">
        <f aca="false">K45+SUM(K46:K47)*(K28-K17*Cases!$H$21*Offers!$D$9)/K27+IFERROR(K48*K39/K43,0)</f>
        <v>10910.6119841751</v>
      </c>
      <c r="L93" s="30" t="n">
        <f aca="false">L45+SUM(L46:L47)*(L28-L17*Cases!$H$21*Offers!$D$9)/L27+IFERROR(L48*L39/L43,0)</f>
        <v>12264.3283324453</v>
      </c>
      <c r="M93" s="30" t="n">
        <f aca="false">M45+SUM(M46:M47)*(M28-M17*Cases!$H$21*Offers!$D$9)/M27+IFERROR(M48*M39/M43,0)</f>
        <v>13693.6060071134</v>
      </c>
      <c r="N93" s="30" t="n">
        <f aca="false">N45+SUM(N46:N47)*(N28-N17*Cases!$H$21*Offers!$D$9)/N27+IFERROR(N48*N39/N43,0)</f>
        <v>15334.750934974</v>
      </c>
      <c r="O93" s="30" t="n">
        <f aca="false">O45+SUM(O46:O47)*(O28-O17*Cases!$H$21*Offers!$D$9)/O27+IFERROR(O48*O39/O43,0)</f>
        <v>16788.4305474294</v>
      </c>
      <c r="P93" s="30" t="n">
        <f aca="false">P45+SUM(P46:P47)*(P28-P17*Cases!$H$21*Offers!$D$9)/P27+IFERROR(P48*P39/P43,0)</f>
        <v>18708.8441103456</v>
      </c>
      <c r="Q93" s="30" t="n">
        <f aca="false">Q45+SUM(Q46:Q47)*(Q28-Q17*Cases!$H$21*Offers!$D$9)/Q27+IFERROR(Q48*Q39/Q43,0)</f>
        <v>21159.9331270333</v>
      </c>
      <c r="R93" s="30" t="n">
        <f aca="false">R45+SUM(R46:R47)*(R28-R17*Cases!$H$21*Offers!$D$9)/R27+IFERROR(R48*R39/R43,0)</f>
        <v>23734.8387831332</v>
      </c>
      <c r="S93" s="30" t="n">
        <f aca="false">S45+SUM(S46:S47)*(S28-S17*Cases!$H$21*Offers!$D$9)/S27+IFERROR(S48*S39/S43,0)</f>
        <v>26149.0837633719</v>
      </c>
      <c r="T93" s="30" t="n">
        <f aca="false">T45+SUM(T46:T47)*(T28-T17*Cases!$H$21*Offers!$D$9)/T27+IFERROR(T48*T39/T43,0)</f>
        <v>28640.8970900392</v>
      </c>
      <c r="U93" s="30" t="n">
        <f aca="false">U45+SUM(U46:U47)*(U28-U17*Cases!$H$21*Offers!$D$9)/U27+IFERROR(U48*U39/U43,0)</f>
        <v>31024.2632427017</v>
      </c>
      <c r="V93" s="30" t="n">
        <f aca="false">V45+SUM(V46:V47)*(V28-V17*Cases!$H$21*Offers!$D$9)/V27+IFERROR(V48*V39/V43,0)</f>
        <v>33274.8028545245</v>
      </c>
      <c r="W93" s="30" t="n">
        <f aca="false">W45+SUM(W46:W47)*(W28-W17*Cases!$H$21*Offers!$D$9)/W27+IFERROR(W48*W39/W43,0)</f>
        <v>35608.2514669958</v>
      </c>
      <c r="X93" s="30" t="n">
        <f aca="false">X45+SUM(X46:X47)*(X28-X17*Cases!$H$21*Offers!$D$9)/X27+IFERROR(X48*X39/X43,0)</f>
        <v>38011.4206695103</v>
      </c>
      <c r="Y93" s="30" t="n">
        <f aca="false">Y45+SUM(Y46:Y47)*(Y28-Y17*Cases!$H$21*Offers!$D$9)/Y27+IFERROR(Y48*Y39/Y43,0)</f>
        <v>40310.5344275968</v>
      </c>
      <c r="Z93" s="30" t="n">
        <f aca="false">Z45+SUM(Z46:Z47)*(Z28-Z17*Cases!$H$21*Offers!$D$9)/Z27+IFERROR(Z48*Z39/Z43,0)</f>
        <v>42485.0002086138</v>
      </c>
      <c r="AA93" s="30" t="n">
        <f aca="false">AA45+SUM(AA46:AA47)*(AA28-AA17*Cases!$H$21*Offers!$D$9)/AA27+IFERROR(AA48*AA39/AA43,0)</f>
        <v>44760.2669713748</v>
      </c>
      <c r="AB93" s="30" t="n">
        <f aca="false">AB45+SUM(AB46:AB47)*(AB28-AB17*Cases!$H$21*Offers!$D$9)/AB27+IFERROR(AB48*AB39/AB43,0)</f>
        <v>47526.4237824002</v>
      </c>
      <c r="AC93" s="30" t="n">
        <f aca="false">AC45+SUM(AC46:AC47)*(AC28-AC17*Cases!$H$21*Offers!$D$9)/AC27+IFERROR(AC48*AC39/AC43,0)</f>
        <v>50766.0397698615</v>
      </c>
      <c r="AD93" s="30" t="n">
        <f aca="false">AD45+SUM(AD46:AD47)*(AD28-AD17*Cases!$H$21*Offers!$D$9)/AD27+IFERROR(AD48*AD39/AD43,0)</f>
        <v>53977.986795708</v>
      </c>
      <c r="AE93" s="30" t="n">
        <f aca="false">AE45+SUM(AE46:AE47)*(AE28-AE17*Cases!$H$21*Offers!$D$9)/AE27+IFERROR(AE48*AE39/AE43,0)</f>
        <v>57066.6543167805</v>
      </c>
      <c r="AF93" s="30" t="n">
        <f aca="false">AF45+SUM(AF46:AF47)*(AF28-AF17*Cases!$H$21*Offers!$D$9)/AF27+IFERROR(AF48*AF39/AF43,0)</f>
        <v>60148.0925026977</v>
      </c>
      <c r="AG93" s="30" t="n">
        <f aca="false">AG45+SUM(AG46:AG47)*(AG28-AG17*Cases!$H$21*Offers!$D$9)/AG27+IFERROR(AG48*AG39/AG43,0)</f>
        <v>62678.3038436028</v>
      </c>
      <c r="AH93" s="30" t="n">
        <f aca="false">AH45+SUM(AH46:AH47)*(AH28-AH17*Cases!$H$21*Offers!$D$9)/AH27+IFERROR(AH48*AH39/AH43,0)</f>
        <v>65124.4821209237</v>
      </c>
      <c r="AI93" s="30" t="n">
        <f aca="false">AI45+SUM(AI46:AI47)*(AI28-AI17*Cases!$H$21*Offers!$D$9)/AI27+IFERROR(AI48*AI39/AI43,0)</f>
        <v>67064.8496420163</v>
      </c>
      <c r="AJ93" s="30" t="n">
        <f aca="false">AJ45+SUM(AJ46:AJ47)*(AJ28-AJ17*Cases!$H$21*Offers!$D$9)/AJ27+IFERROR(AJ48*AJ39/AJ43,0)</f>
        <v>68472.9507193989</v>
      </c>
      <c r="AK93" s="30" t="n">
        <f aca="false">AK45+SUM(AK46:AK47)*(AK28-AK17*Cases!$H$21*Offers!$D$9)/AK27+IFERROR(AK48*AK39/AK43,0)</f>
        <v>69890.6229601743</v>
      </c>
    </row>
    <row r="94" customFormat="false" ht="15" hidden="false" customHeight="true" outlineLevel="0" collapsed="false">
      <c r="A94" s="25" t="s">
        <v>327</v>
      </c>
      <c r="B94" s="30" t="n">
        <f aca="false">SUM(B46:B47)*B17*Cases!$H$21*Offers!$D$9/B27+IFERROR(B48*B40/B43,0)</f>
        <v>0</v>
      </c>
      <c r="C94" s="30" t="n">
        <f aca="false">SUM(C46:C47)*C17*Cases!$H$21*Offers!$D$9/C27+IFERROR(C48*C40/C43,0)</f>
        <v>0</v>
      </c>
      <c r="D94" s="30" t="n">
        <f aca="false">SUM(D46:D47)*D17*Cases!$H$21*Offers!$D$9/D27+IFERROR(D48*D40/D43,0)</f>
        <v>247.01976486749</v>
      </c>
      <c r="E94" s="30" t="n">
        <f aca="false">SUM(E46:E47)*E17*Cases!$H$21*Offers!$D$9/E27+IFERROR(E48*E40/E43,0)</f>
        <v>734.573870758569</v>
      </c>
      <c r="F94" s="30" t="n">
        <f aca="false">SUM(F46:F47)*F17*Cases!$H$21*Offers!$D$9/F27+IFERROR(F48*F40/F43,0)</f>
        <v>1005.08158854466</v>
      </c>
      <c r="G94" s="30" t="n">
        <f aca="false">SUM(G46:G47)*G17*Cases!$H$21*Offers!$D$9/G27+IFERROR(G48*G40/G43,0)</f>
        <v>1463.56942817463</v>
      </c>
      <c r="H94" s="30" t="n">
        <f aca="false">SUM(H46:H47)*H17*Cases!$H$21*Offers!$D$9/H27+IFERROR(H48*H40/H43,0)</f>
        <v>1740.20895588853</v>
      </c>
      <c r="I94" s="30" t="n">
        <f aca="false">SUM(I46:I47)*I17*Cases!$H$21*Offers!$D$9/I27+IFERROR(I48*I40/I43,0)</f>
        <v>2181.20650030671</v>
      </c>
      <c r="J94" s="30" t="n">
        <f aca="false">SUM(J46:J47)*J17*Cases!$H$21*Offers!$D$9/J27+IFERROR(J48*J40/J43,0)</f>
        <v>2459.0183998864</v>
      </c>
      <c r="K94" s="30" t="n">
        <f aca="false">SUM(K46:K47)*K17*Cases!$H$21*Offers!$D$9/K27+IFERROR(K48*K40/K43,0)</f>
        <v>2886.26811073558</v>
      </c>
      <c r="L94" s="30" t="n">
        <f aca="false">SUM(L46:L47)*L17*Cases!$H$21*Offers!$D$9/L27+IFERROR(L48*L40/L43,0)</f>
        <v>3162.73658571186</v>
      </c>
      <c r="M94" s="30" t="n">
        <f aca="false">SUM(M46:M47)*M17*Cases!$H$21*Offers!$D$9/M27+IFERROR(M48*M40/M43,0)</f>
        <v>3578.32285679939</v>
      </c>
      <c r="N94" s="30" t="n">
        <f aca="false">SUM(N46:N47)*N17*Cases!$H$21*Offers!$D$9/N27+IFERROR(N48*N40/N43,0)</f>
        <v>4168.97867236421</v>
      </c>
      <c r="O94" s="30" t="n">
        <f aca="false">SUM(O46:O47)*O17*Cases!$H$21*Offers!$D$9/O27+IFERROR(O48*O40/O43,0)</f>
        <v>4625.81647416346</v>
      </c>
      <c r="P94" s="30" t="n">
        <f aca="false">SUM(P46:P47)*P17*Cases!$H$21*Offers!$D$9/P27+IFERROR(P48*P40/P43,0)</f>
        <v>5148.1470745703</v>
      </c>
      <c r="Q94" s="30" t="n">
        <f aca="false">SUM(Q46:Q47)*Q17*Cases!$H$21*Offers!$D$9/Q27+IFERROR(Q48*Q40/Q43,0)</f>
        <v>5870.82010928922</v>
      </c>
      <c r="R94" s="30" t="n">
        <f aca="false">SUM(R46:R47)*R17*Cases!$H$21*Offers!$D$9/R27+IFERROR(R48*R40/R43,0)</f>
        <v>6693.73173183946</v>
      </c>
      <c r="S94" s="30" t="n">
        <f aca="false">SUM(S46:S47)*S17*Cases!$H$21*Offers!$D$9/S27+IFERROR(S48*S40/S43,0)</f>
        <v>7422.44892555503</v>
      </c>
      <c r="T94" s="30" t="n">
        <f aca="false">SUM(T46:T47)*T17*Cases!$H$21*Offers!$D$9/T27+IFERROR(T48*T40/T43,0)</f>
        <v>8193.80898769077</v>
      </c>
      <c r="U94" s="30" t="n">
        <f aca="false">SUM(U46:U47)*U17*Cases!$H$21*Offers!$D$9/U27+IFERROR(U48*U40/U43,0)</f>
        <v>8927.79827092696</v>
      </c>
      <c r="V94" s="30" t="n">
        <f aca="false">SUM(V46:V47)*V17*Cases!$H$21*Offers!$D$9/V27+IFERROR(V48*V40/V43,0)</f>
        <v>9485.11383993665</v>
      </c>
      <c r="W94" s="30" t="n">
        <f aca="false">SUM(W46:W47)*W17*Cases!$H$21*Offers!$D$9/W27+IFERROR(W48*W40/W43,0)</f>
        <v>10203.803942393</v>
      </c>
      <c r="X94" s="30" t="n">
        <f aca="false">SUM(X46:X47)*X17*Cases!$H$21*Offers!$D$9/X27+IFERROR(X48*X40/X43,0)</f>
        <v>10950.6981205792</v>
      </c>
      <c r="Y94" s="30" t="n">
        <f aca="false">SUM(Y46:Y47)*Y17*Cases!$H$21*Offers!$D$9/Y27+IFERROR(Y48*Y40/Y43,0)</f>
        <v>11669.1383172703</v>
      </c>
      <c r="Z94" s="30" t="n">
        <f aca="false">SUM(Z46:Z47)*Z17*Cases!$H$21*Offers!$D$9/Z27+IFERROR(Z48*Z40/Z43,0)</f>
        <v>12214.0464121487</v>
      </c>
      <c r="AA94" s="30" t="n">
        <f aca="false">SUM(AA46:AA47)*AA17*Cases!$H$21*Offers!$D$9/AA27+IFERROR(AA48*AA40/AA43,0)</f>
        <v>12933.781778365</v>
      </c>
      <c r="AB94" s="30" t="n">
        <f aca="false">SUM(AB46:AB47)*AB17*Cases!$H$21*Offers!$D$9/AB27+IFERROR(AB48*AB40/AB43,0)</f>
        <v>13737.9665975419</v>
      </c>
      <c r="AC94" s="30" t="n">
        <f aca="false">SUM(AC46:AC47)*AC17*Cases!$H$21*Offers!$D$9/AC27+IFERROR(AC48*AC40/AC43,0)</f>
        <v>14715.9696408856</v>
      </c>
      <c r="AD94" s="30" t="n">
        <f aca="false">SUM(AD46:AD47)*AD17*Cases!$H$21*Offers!$D$9/AD27+IFERROR(AD48*AD40/AD43,0)</f>
        <v>15588.7818331582</v>
      </c>
      <c r="AE94" s="30" t="n">
        <f aca="false">SUM(AE46:AE47)*AE17*Cases!$H$21*Offers!$D$9/AE27+IFERROR(AE48*AE40/AE43,0)</f>
        <v>16490.6433066251</v>
      </c>
      <c r="AF94" s="30" t="n">
        <f aca="false">SUM(AF46:AF47)*AF17*Cases!$H$21*Offers!$D$9/AF27+IFERROR(AF48*AF40/AF43,0)</f>
        <v>17300.6979637738</v>
      </c>
      <c r="AG94" s="30" t="n">
        <f aca="false">SUM(AG46:AG47)*AG17*Cases!$H$21*Offers!$D$9/AG27+IFERROR(AG48*AG40/AG43,0)</f>
        <v>18006.4912000743</v>
      </c>
      <c r="AH94" s="30" t="n">
        <f aca="false">SUM(AH46:AH47)*AH17*Cases!$H$21*Offers!$D$9/AH27+IFERROR(AH48*AH40/AH43,0)</f>
        <v>18666.0647048685</v>
      </c>
      <c r="AI94" s="30" t="n">
        <f aca="false">SUM(AI46:AI47)*AI17*Cases!$H$21*Offers!$D$9/AI27+IFERROR(AI48*AI40/AI43,0)</f>
        <v>19150.366219747</v>
      </c>
      <c r="AJ94" s="30" t="n">
        <f aca="false">SUM(AJ46:AJ47)*AJ17*Cases!$H$21*Offers!$D$9/AJ27+IFERROR(AJ48*AJ40/AJ43,0)</f>
        <v>19538.6979817964</v>
      </c>
      <c r="AK94" s="30" t="n">
        <f aca="false">SUM(AK46:AK47)*AK17*Cases!$H$21*Offers!$D$9/AK27+IFERROR(AK48*AK40/AK43,0)</f>
        <v>19938.9176965905</v>
      </c>
    </row>
    <row r="95" customFormat="false" ht="15" hidden="false" customHeight="true" outlineLevel="0" collapsed="false">
      <c r="A95" s="25" t="s">
        <v>328</v>
      </c>
      <c r="B95" s="30" t="n">
        <f aca="false">SUM(B46:B47)*B31/B27+IFERROR(B48*B41/B43,0)</f>
        <v>0</v>
      </c>
      <c r="C95" s="30" t="n">
        <f aca="false">SUM(C46:C47)*C31/C27+IFERROR(C48*C41/C43,0)</f>
        <v>3644.44444444444</v>
      </c>
      <c r="D95" s="30" t="n">
        <f aca="false">SUM(D46:D47)*D31/D27+IFERROR(D48*D41/D43,0)</f>
        <v>7398.42254031111</v>
      </c>
      <c r="E95" s="30" t="n">
        <f aca="false">SUM(E46:E47)*E31/E27+IFERROR(E48*E41/E43,0)</f>
        <v>3754.54218840493</v>
      </c>
      <c r="F95" s="30" t="n">
        <f aca="false">SUM(F46:F47)*F31/F27+IFERROR(F48*F41/F43,0)</f>
        <v>7456.36192300723</v>
      </c>
      <c r="G95" s="30" t="n">
        <f aca="false">SUM(G46:G47)*G31/G27+IFERROR(G48*G41/G43,0)</f>
        <v>3782.21525198147</v>
      </c>
      <c r="H95" s="30" t="n">
        <f aca="false">SUM(H46:H47)*H31/H27+IFERROR(H48*H41/H43,0)</f>
        <v>7444.16807424684</v>
      </c>
      <c r="I95" s="30" t="n">
        <f aca="false">SUM(I46:I47)*I31/I27+IFERROR(I48*I41/I43,0)</f>
        <v>3800.05041354037</v>
      </c>
      <c r="J95" s="30" t="n">
        <f aca="false">SUM(J46:J47)*J31/J27+IFERROR(J48*J41/J43,0)</f>
        <v>7437.19859818096</v>
      </c>
      <c r="K95" s="30" t="n">
        <f aca="false">SUM(K46:K47)*K31/K27+IFERROR(K48*K41/K43,0)</f>
        <v>3812.49989474402</v>
      </c>
      <c r="L95" s="30" t="n">
        <f aca="false">SUM(L46:L47)*L31/L27+IFERROR(L48*L41/L43,0)</f>
        <v>7432.68908180241</v>
      </c>
      <c r="M95" s="30" t="n">
        <f aca="false">SUM(M46:M47)*M31/M27+IFERROR(M48*M41/M43,0)</f>
        <v>3821.68154646691</v>
      </c>
      <c r="N95" s="30" t="n">
        <f aca="false">SUM(N46:N47)*N31/N27+IFERROR(N48*N41/N43,0)</f>
        <v>8054.15765451946</v>
      </c>
      <c r="O95" s="30" t="n">
        <f aca="false">SUM(O46:O47)*O31/O27+IFERROR(O48*O41/O43,0)</f>
        <v>8119.84571152746</v>
      </c>
      <c r="P95" s="30" t="n">
        <f aca="false">SUM(P46:P47)*P31/P27+IFERROR(P48*P41/P43,0)</f>
        <v>12115.5391761647</v>
      </c>
      <c r="Q95" s="30" t="n">
        <f aca="false">SUM(Q46:Q47)*Q31/Q27+IFERROR(Q48*Q41/Q43,0)</f>
        <v>8201.63145239108</v>
      </c>
      <c r="R95" s="30" t="n">
        <f aca="false">SUM(R46:R47)*R31/R27+IFERROR(R48*R41/R43,0)</f>
        <v>12667.0445755552</v>
      </c>
      <c r="S95" s="30" t="n">
        <f aca="false">SUM(S46:S47)*S31/S27+IFERROR(S48*S41/S43,0)</f>
        <v>8569.4837826339</v>
      </c>
      <c r="T95" s="30" t="n">
        <f aca="false">SUM(T46:T47)*T31/T27+IFERROR(T48*T41/T43,0)</f>
        <v>13014.4939244959</v>
      </c>
      <c r="U95" s="30" t="n">
        <f aca="false">SUM(U46:U47)*U31/U27+IFERROR(U48*U41/U43,0)</f>
        <v>8809.39746997953</v>
      </c>
      <c r="V95" s="30" t="n">
        <f aca="false">SUM(V46:V47)*V31/V27+IFERROR(V48*V41/V43,0)</f>
        <v>13013.0144546534</v>
      </c>
      <c r="W95" s="30" t="n">
        <f aca="false">SUM(W46:W47)*W31/W27+IFERROR(W48*W41/W43,0)</f>
        <v>8814.97116915518</v>
      </c>
      <c r="X95" s="30" t="n">
        <f aca="false">SUM(X46:X47)*X31/X27+IFERROR(X48*X41/X43,0)</f>
        <v>13256.9370282914</v>
      </c>
      <c r="Y95" s="30" t="n">
        <f aca="false">SUM(Y46:Y47)*Y31/Y27+IFERROR(Y48*Y41/Y43,0)</f>
        <v>8982.91164663997</v>
      </c>
      <c r="Z95" s="30" t="n">
        <f aca="false">SUM(Z46:Z47)*Z31/Z27+IFERROR(Z48*Z41/Z43,0)</f>
        <v>13255.9920221305</v>
      </c>
      <c r="AA95" s="30" t="n">
        <f aca="false">SUM(AA46:AA47)*AA31/AA27+IFERROR(AA48*AA41/AA43,0)</f>
        <v>13335.9691026449</v>
      </c>
      <c r="AB95" s="30" t="n">
        <f aca="false">SUM(AB46:AB47)*AB31/AB27+IFERROR(AB48*AB41/AB43,0)</f>
        <v>17708.5167308285</v>
      </c>
      <c r="AC95" s="30" t="n">
        <f aca="false">SUM(AC46:AC47)*AC31/AC27+IFERROR(AC48*AC41/AC43,0)</f>
        <v>13415.925981506</v>
      </c>
      <c r="AD95" s="30" t="n">
        <f aca="false">SUM(AD46:AD47)*AD31/AD27+IFERROR(AD48*AD41/AD43,0)</f>
        <v>17748.1247018775</v>
      </c>
      <c r="AE95" s="30" t="n">
        <f aca="false">SUM(AE46:AE47)*AE31/AE27+IFERROR(AE48*AE41/AE43,0)</f>
        <v>13416.4372495198</v>
      </c>
      <c r="AF95" s="30" t="n">
        <f aca="false">SUM(AF46:AF47)*AF31/AF27+IFERROR(AF48*AF41/AF43,0)</f>
        <v>13371.3644525815</v>
      </c>
      <c r="AG95" s="30" t="n">
        <f aca="false">SUM(AG46:AG47)*AG31/AG27+IFERROR(AG48*AG41/AG43,0)</f>
        <v>13360.9212492638</v>
      </c>
      <c r="AH95" s="30" t="n">
        <f aca="false">SUM(AH46:AH47)*AH31/AH27+IFERROR(AH48*AH41/AH43,0)</f>
        <v>8991.23561695692</v>
      </c>
      <c r="AI95" s="30" t="n">
        <f aca="false">SUM(AI46:AI47)*AI31/AI27+IFERROR(AI48*AI41/AI43,0)</f>
        <v>8914.96865641716</v>
      </c>
      <c r="AJ95" s="30" t="n">
        <f aca="false">SUM(AJ46:AJ47)*AJ31/AJ27+IFERROR(AJ48*AJ41/AJ43,0)</f>
        <v>8908.18915542714</v>
      </c>
      <c r="AK95" s="30" t="n">
        <f aca="false">SUM(AK46:AK47)*AK31/AK27+IFERROR(AK48*AK41/AK43,0)</f>
        <v>8908.20626896261</v>
      </c>
    </row>
    <row r="96" customFormat="false" ht="15" hidden="false" customHeight="true" outlineLevel="0" collapsed="false">
      <c r="A96" s="25" t="s">
        <v>329</v>
      </c>
      <c r="B96" s="30" t="n">
        <f aca="false">SUM(B46:B47)*B32/B27+IFERROR(B48*B42/B43,0)</f>
        <v>0</v>
      </c>
      <c r="C96" s="30" t="n">
        <f aca="false">SUM(C46:C47)*C32/C27+IFERROR(C48*C42/C43,0)</f>
        <v>0</v>
      </c>
      <c r="D96" s="30" t="n">
        <f aca="false">SUM(D46:D47)*D32/D27+IFERROR(D48*D42/D43,0)</f>
        <v>62.5663015977777</v>
      </c>
      <c r="E96" s="30" t="n">
        <f aca="false">SUM(E46:E47)*E32/E27+IFERROR(E48*E42/E43,0)</f>
        <v>245.399723322838</v>
      </c>
      <c r="F96" s="30" t="n">
        <f aca="false">SUM(F46:F47)*F32/F27+IFERROR(F48*F42/F43,0)</f>
        <v>439.653855585837</v>
      </c>
      <c r="G96" s="30" t="n">
        <f aca="false">SUM(G46:G47)*G32/G27+IFERROR(G48*G42/G43,0)</f>
        <v>609.047860160066</v>
      </c>
      <c r="H96" s="30" t="n">
        <f aca="false">SUM(H46:H47)*H32/H27+IFERROR(H48*H42/H43,0)</f>
        <v>805.70530553058</v>
      </c>
      <c r="I96" s="30" t="n">
        <f aca="false">SUM(I46:I47)*I32/I27+IFERROR(I48*I42/I43,0)</f>
        <v>966.876235913102</v>
      </c>
      <c r="J96" s="30" t="n">
        <f aca="false">SUM(J46:J47)*J32/J27+IFERROR(J48*J42/J43,0)</f>
        <v>1163.71233169028</v>
      </c>
      <c r="K96" s="30" t="n">
        <f aca="false">SUM(K46:K47)*K32/K27+IFERROR(K48*K42/K43,0)</f>
        <v>1318.35130920315</v>
      </c>
      <c r="L96" s="30" t="n">
        <f aca="false">SUM(L46:L47)*L32/L27+IFERROR(L48*L42/L43,0)</f>
        <v>1514.24089042283</v>
      </c>
      <c r="M96" s="30" t="n">
        <f aca="false">SUM(M46:M47)*M32/M27+IFERROR(M48*M42/M43,0)</f>
        <v>1663.29276629184</v>
      </c>
      <c r="N96" s="30" t="n">
        <f aca="false">SUM(N46:N47)*N32/N27+IFERROR(N48*N42/N43,0)</f>
        <v>2010.87409324164</v>
      </c>
      <c r="O96" s="30" t="n">
        <f aca="false">SUM(O46:O47)*O32/O27+IFERROR(O48*O42/O43,0)</f>
        <v>2174.8757401175</v>
      </c>
      <c r="P96" s="30" t="n">
        <f aca="false">SUM(P46:P47)*P32/P27+IFERROR(P48*P42/P43,0)</f>
        <v>2434.05138649259</v>
      </c>
      <c r="Q96" s="30" t="n">
        <f aca="false">SUM(Q46:Q47)*Q32/Q27+IFERROR(Q48*Q42/Q43,0)</f>
        <v>2730.38310278945</v>
      </c>
      <c r="R96" s="30" t="n">
        <f aca="false">SUM(R46:R47)*R32/R27+IFERROR(R48*R42/R43,0)</f>
        <v>3198.22415288213</v>
      </c>
      <c r="S96" s="30" t="n">
        <f aca="false">SUM(S46:S47)*S32/S27+IFERROR(S48*S42/S43,0)</f>
        <v>3495.33324982924</v>
      </c>
      <c r="T96" s="30" t="n">
        <f aca="false">SUM(T46:T47)*T32/T27+IFERROR(T48*T42/T43,0)</f>
        <v>3942.32182829642</v>
      </c>
      <c r="U96" s="30" t="n">
        <f aca="false">SUM(U46:U47)*U32/U27+IFERROR(U48*U42/U43,0)</f>
        <v>4240.29750686172</v>
      </c>
      <c r="V96" s="30" t="n">
        <f aca="false">SUM(V46:V47)*V32/V27+IFERROR(V48*V42/V43,0)</f>
        <v>4585.9633844526</v>
      </c>
      <c r="W96" s="30" t="n">
        <f aca="false">SUM(W46:W47)*W32/W27+IFERROR(W48*W42/W43,0)</f>
        <v>4876.4288879405</v>
      </c>
      <c r="X96" s="30" t="n">
        <f aca="false">SUM(X46:X47)*X32/X27+IFERROR(X48*X42/X43,0)</f>
        <v>5314.06622977039</v>
      </c>
      <c r="Y96" s="30" t="n">
        <f aca="false">SUM(Y46:Y47)*Y32/Y27+IFERROR(Y48*Y42/Y43,0)</f>
        <v>5603.16149901885</v>
      </c>
      <c r="Z96" s="30" t="n">
        <f aca="false">SUM(Z46:Z47)*Z32/Z27+IFERROR(Z48*Z42/Z43,0)</f>
        <v>5943.81681333076</v>
      </c>
      <c r="AA96" s="30" t="n">
        <f aca="false">SUM(AA46:AA47)*AA32/AA27+IFERROR(AA48*AA42/AA43,0)</f>
        <v>6232.882470342</v>
      </c>
      <c r="AB96" s="30" t="n">
        <f aca="false">SUM(AB46:AB47)*AB32/AB27+IFERROR(AB48*AB42/AB43,0)</f>
        <v>4873.31354094901</v>
      </c>
      <c r="AC96" s="30" t="n">
        <f aca="false">SUM(AC46:AC47)*AC32/AC27+IFERROR(AC48*AC42/AC43,0)</f>
        <v>7050.8040959775</v>
      </c>
      <c r="AD96" s="30" t="n">
        <f aca="false">SUM(AD46:AD47)*AD32/AD27+IFERROR(AD48*AD42/AD43,0)</f>
        <v>1330.68914541064</v>
      </c>
      <c r="AE96" s="30" t="n">
        <f aca="false">SUM(AE46:AE47)*AE32/AE27+IFERROR(AE48*AE42/AE43,0)</f>
        <v>3726.03204686854</v>
      </c>
      <c r="AF96" s="30" t="n">
        <f aca="false">SUM(AF46:AF47)*AF32/AF27+IFERROR(AF48*AF42/AF43,0)</f>
        <v>2308.35799113795</v>
      </c>
      <c r="AG96" s="30" t="n">
        <f aca="false">SUM(AG46:AG47)*AG32/AG27+IFERROR(AG48*AG42/AG43,0)</f>
        <v>888.015586108154</v>
      </c>
      <c r="AH96" s="30" t="n">
        <f aca="false">SUM(AH46:AH47)*AH32/AH27+IFERROR(AH48*AH42/AH43,0)</f>
        <v>3926.8824886045</v>
      </c>
      <c r="AI96" s="30" t="n">
        <f aca="false">SUM(AI46:AI47)*AI32/AI27+IFERROR(AI48*AI42/AI43,0)</f>
        <v>3136.09163495464</v>
      </c>
      <c r="AJ96" s="30" t="n">
        <f aca="false">SUM(AJ46:AJ47)*AJ32/AJ27+IFERROR(AJ48*AJ42/AJ43,0)</f>
        <v>2337.75011757634</v>
      </c>
      <c r="AK96" s="30" t="n">
        <f aca="false">SUM(AK46:AK47)*AK32/AK27+IFERROR(AK48*AK42/AK43,0)</f>
        <v>1549.7560244593</v>
      </c>
    </row>
    <row r="97" customFormat="false" ht="15" hidden="false" customHeight="true" outlineLevel="0" collapsed="false">
      <c r="A97" s="25" t="s">
        <v>330</v>
      </c>
      <c r="B97" s="30" t="n">
        <f aca="false">SUM(B46:B47)*(1-B34)+IF(B43=0,B48,0)</f>
        <v>16400</v>
      </c>
      <c r="C97" s="30" t="n">
        <f aca="false">SUM(C46:C47)*(1-C34)+IF(C43=0,C48,0)</f>
        <v>12816.3055555556</v>
      </c>
      <c r="D97" s="30" t="n">
        <f aca="false">SUM(D46:D47)*(1-D34)+IF(D43=0,D48,0)</f>
        <v>8570.51851851852</v>
      </c>
      <c r="E97" s="30" t="n">
        <f aca="false">SUM(E46:E47)*(1-E34)+IF(E43=0,E48,0)</f>
        <v>11079.0503703704</v>
      </c>
      <c r="F97" s="30" t="n">
        <f aca="false">SUM(F46:F47)*(1-F34)+IF(F43=0,F48,0)</f>
        <v>6790.51171851852</v>
      </c>
      <c r="G97" s="30" t="n">
        <f aca="false">SUM(G46:G47)*(1-G34)+IF(G43=0,G48,0)</f>
        <v>9316.84363837037</v>
      </c>
      <c r="H97" s="30" t="n">
        <f aca="false">SUM(H46:H47)*(1-H34)+IF(H43=0,H48,0)</f>
        <v>5045.92705383852</v>
      </c>
      <c r="I97" s="30" t="n">
        <f aca="false">SUM(I46:I47)*(1-I34)+IF(I43=0,I48,0)</f>
        <v>7589.70482033717</v>
      </c>
      <c r="J97" s="30" t="n">
        <f aca="false">SUM(J46:J47)*(1-J34)+IF(J43=0,J48,0)</f>
        <v>3336.05962398565</v>
      </c>
      <c r="K97" s="30" t="n">
        <f aca="false">SUM(K46:K47)*(1-K34)+IF(K43=0,K48,0)</f>
        <v>5896.93606478283</v>
      </c>
      <c r="L97" s="30" t="n">
        <f aca="false">SUM(L46:L47)*(1-L34)+IF(L43=0,L48,0)</f>
        <v>1660.21855598686</v>
      </c>
      <c r="M97" s="30" t="n">
        <f aca="false">SUM(M46:M47)*(1-M34)+IF(M43=0,M48,0)</f>
        <v>4237.85340746403</v>
      </c>
      <c r="N97" s="30" t="n">
        <f aca="false">SUM(N46:N47)*(1-N34)+IF(N43=0,N48,0)</f>
        <v>6613.84041955986</v>
      </c>
      <c r="O97" s="30" t="n">
        <f aca="false">SUM(O46:O47)*(1-O34)+IF(O43=0,O48,0)</f>
        <v>5473.44255590481</v>
      </c>
      <c r="P97" s="30" t="n">
        <f aca="false">SUM(P46:P47)*(1-P34)+IF(P43=0,P48,0)</f>
        <v>322.405427643054</v>
      </c>
      <c r="Q97" s="30" t="n">
        <f aca="false">SUM(Q46:Q47)*(1-Q34)+IF(Q43=0,Q48,0)</f>
        <v>2509.90569769095</v>
      </c>
      <c r="R97" s="30" t="n">
        <f aca="false">SUM(R46:R47)*(1-R34)+IF(R43=0,R48,0)</f>
        <v>4095.45961012207</v>
      </c>
      <c r="S97" s="30" t="n">
        <f aca="false">SUM(S46:S47)*(1-S34)+IF(S43=0,S48,0)</f>
        <v>6413.5007587017</v>
      </c>
      <c r="T97" s="30" t="n">
        <f aca="false">SUM(T46:T47)*(1-T34)+IF(T43=0,T48,0)</f>
        <v>8139.18224399857</v>
      </c>
      <c r="U97" s="30" t="n">
        <f aca="false">SUM(U46:U47)*(1-U34)+IF(U43=0,U48,0)</f>
        <v>10554.0851584007</v>
      </c>
      <c r="V97" s="30" t="n">
        <f aca="false">SUM(V46:V47)*(1-V34)+IF(V43=0,V48,0)</f>
        <v>5042.74079804475</v>
      </c>
      <c r="W97" s="30" t="n">
        <f aca="false">SUM(W46:W47)*(1-W34)+IF(W43=0,W48,0)</f>
        <v>7488.60812690641</v>
      </c>
      <c r="X97" s="30" t="n">
        <f aca="false">SUM(X46:X47)*(1-X34)+IF(X43=0,X48,0)</f>
        <v>9270.37300853566</v>
      </c>
      <c r="Y97" s="30" t="n">
        <f aca="false">SUM(Y46:Y47)*(1-Y34)+IF(Y43=0,Y48,0)</f>
        <v>11794.1588306891</v>
      </c>
      <c r="Z97" s="30" t="n">
        <f aca="false">SUM(Z46:Z47)*(1-Z34)+IF(Z43=0,Z48,0)</f>
        <v>6238.80231700908</v>
      </c>
      <c r="AA97" s="30" t="n">
        <f aca="false">SUM(AA46:AA47)*(1-AA34)+IF(AA43=0,AA48,0)</f>
        <v>4458.57548786885</v>
      </c>
      <c r="AB97" s="30" t="n">
        <f aca="false">SUM(AB46:AB47)*(1-AB34)+IF(AB43=0,AB48,0)</f>
        <v>0</v>
      </c>
      <c r="AC97" s="30" t="n">
        <f aca="false">SUM(AC46:AC47)*(1-AC34)+IF(AC43=0,AC48,0)</f>
        <v>166.107567003535</v>
      </c>
      <c r="AD97" s="30" t="n">
        <f aca="false">SUM(AD46:AD47)*(1-AD34)+IF(AD43=0,AD48,0)</f>
        <v>0</v>
      </c>
      <c r="AE97" s="30" t="n">
        <f aca="false">SUM(AE46:AE47)*(1-AE34)+IF(AE43=0,AE48,0)</f>
        <v>0</v>
      </c>
      <c r="AF97" s="30" t="n">
        <f aca="false">SUM(AF46:AF47)*(1-AF34)+IF(AF43=0,AF48,0)</f>
        <v>0</v>
      </c>
      <c r="AG97" s="30" t="n">
        <f aca="false">SUM(AG46:AG47)*(1-AG34)+IF(AG43=0,AG48,0)</f>
        <v>0</v>
      </c>
      <c r="AH97" s="30" t="n">
        <f aca="false">SUM(AH46:AH47)*(1-AH34)+IF(AH43=0,AH48,0)</f>
        <v>0</v>
      </c>
      <c r="AI97" s="30" t="n">
        <f aca="false">SUM(AI46:AI47)*(1-AI34)+IF(AI43=0,AI48,0)</f>
        <v>0</v>
      </c>
      <c r="AJ97" s="30" t="n">
        <f aca="false">SUM(AJ46:AJ47)*(1-AJ34)+IF(AJ43=0,AJ48,0)</f>
        <v>0</v>
      </c>
      <c r="AK97" s="30" t="n">
        <f aca="false">SUM(AK46:AK47)*(1-AK34)+IF(AK43=0,AK48,0)</f>
        <v>0</v>
      </c>
    </row>
    <row r="98" customFormat="false" ht="15" hidden="false" customHeight="true" outlineLevel="0" collapsed="false">
      <c r="A98" s="25" t="s">
        <v>331</v>
      </c>
      <c r="B98" s="30" t="n">
        <f aca="false">B39-B93</f>
        <v>0</v>
      </c>
      <c r="C98" s="30" t="n">
        <f aca="false">C39-C93</f>
        <v>0</v>
      </c>
      <c r="D98" s="30" t="n">
        <f aca="false">D39-D93</f>
        <v>51.8921252948926</v>
      </c>
      <c r="E98" s="30" t="n">
        <f aca="false">E39-E93</f>
        <v>453.095439356707</v>
      </c>
      <c r="F98" s="30" t="n">
        <f aca="false">F39-F93</f>
        <v>1038.04802292624</v>
      </c>
      <c r="G98" s="30" t="n">
        <f aca="false">G39-G93</f>
        <v>1461.61180435384</v>
      </c>
      <c r="H98" s="30" t="n">
        <f aca="false">H39-H93</f>
        <v>2016.35060255009</v>
      </c>
      <c r="I98" s="30" t="n">
        <f aca="false">I39-I93</f>
        <v>2445.33684878252</v>
      </c>
      <c r="J98" s="30" t="n">
        <f aca="false">J39-J93</f>
        <v>2977.71778727661</v>
      </c>
      <c r="K98" s="30" t="n">
        <f aca="false">K39-K93</f>
        <v>3406.92800243357</v>
      </c>
      <c r="L98" s="30" t="n">
        <f aca="false">L39-L93</f>
        <v>3921.13395429726</v>
      </c>
      <c r="M98" s="30" t="n">
        <f aca="false">M39-M93</f>
        <v>4347.84800676174</v>
      </c>
      <c r="N98" s="30" t="n">
        <f aca="false">N39-N93</f>
        <v>4537.38623876234</v>
      </c>
      <c r="O98" s="30" t="n">
        <f aca="false">O39-O93</f>
        <v>4902.83160456963</v>
      </c>
      <c r="P98" s="30" t="n">
        <f aca="false">P39-P93</f>
        <v>5451.46812013348</v>
      </c>
      <c r="Q98" s="30" t="n">
        <f aca="false">Q39-Q93</f>
        <v>6119.60368114091</v>
      </c>
      <c r="R98" s="30" t="n">
        <f aca="false">R39-R93</f>
        <v>6625.98170695926</v>
      </c>
      <c r="S98" s="30" t="n">
        <f aca="false">S39-S93</f>
        <v>7268.95622181968</v>
      </c>
      <c r="T98" s="30" t="n">
        <f aca="false">T39-T93</f>
        <v>7797.0415453005</v>
      </c>
      <c r="U98" s="30" t="n">
        <f aca="false">U39-U93</f>
        <v>8410.12370628452</v>
      </c>
      <c r="V98" s="30" t="n">
        <f aca="false">V39-V93</f>
        <v>9119.3192749719</v>
      </c>
      <c r="W98" s="30" t="n">
        <f aca="false">W39-W93</f>
        <v>9722.75714120566</v>
      </c>
      <c r="X98" s="30" t="n">
        <f aca="false">X39-X93</f>
        <v>10220.3569026091</v>
      </c>
      <c r="Y98" s="30" t="n">
        <f aca="false">Y39-Y93</f>
        <v>10799.7530688014</v>
      </c>
      <c r="Z98" s="30" t="n">
        <f aca="false">Z39-Z93</f>
        <v>11468.2634628205</v>
      </c>
      <c r="AA98" s="30" t="n">
        <f aca="false">AA39-AA93</f>
        <v>12014.2917633451</v>
      </c>
      <c r="AB98" s="30" t="n">
        <f aca="false">AB39-AB93</f>
        <v>12709.3334149725</v>
      </c>
      <c r="AC98" s="30" t="n">
        <f aca="false">AC39-AC93</f>
        <v>13571.1689055375</v>
      </c>
      <c r="AD98" s="30" t="n">
        <f aca="false">AD39-AD93</f>
        <v>14412.910192937</v>
      </c>
      <c r="AE98" s="30" t="n">
        <f aca="false">AE39-AE93</f>
        <v>15344.1427519781</v>
      </c>
      <c r="AF98" s="30" t="n">
        <f aca="false">AF39-AF93</f>
        <v>16235.6569953733</v>
      </c>
      <c r="AG98" s="30" t="n">
        <f aca="false">AG39-AG93</f>
        <v>16970.5522094874</v>
      </c>
      <c r="AH98" s="30" t="n">
        <f aca="false">AH39-AH93</f>
        <v>17756.8294216357</v>
      </c>
      <c r="AI98" s="30" t="n">
        <f aca="false">AI39-AI93</f>
        <v>18341.7278351175</v>
      </c>
      <c r="AJ98" s="30" t="n">
        <f aca="false">AJ39-AJ93</f>
        <v>18765.5236829636</v>
      </c>
      <c r="AK98" s="30" t="n">
        <f aca="false">AK39-AK93</f>
        <v>19161.4293981645</v>
      </c>
    </row>
    <row r="99" customFormat="false" ht="15" hidden="false" customHeight="true" outlineLevel="0" collapsed="false">
      <c r="A99" s="25" t="s">
        <v>332</v>
      </c>
      <c r="B99" s="30" t="n">
        <f aca="false">B40-B94</f>
        <v>0</v>
      </c>
      <c r="C99" s="30" t="n">
        <f aca="false">C40-C94</f>
        <v>0</v>
      </c>
      <c r="D99" s="30" t="n">
        <f aca="false">D40-D94</f>
        <v>202.98023513251</v>
      </c>
      <c r="E99" s="30" t="n">
        <f aca="false">E40-E94</f>
        <v>1056.42612924143</v>
      </c>
      <c r="F99" s="30" t="n">
        <f aca="false">F40-F94</f>
        <v>2109.00841145534</v>
      </c>
      <c r="G99" s="30" t="n">
        <f aca="false">G40-G94</f>
        <v>2964.87967182537</v>
      </c>
      <c r="H99" s="30" t="n">
        <f aca="false">H40-H94</f>
        <v>3984.95565311147</v>
      </c>
      <c r="I99" s="30" t="n">
        <f aca="false">I40-I94</f>
        <v>4832.20646260329</v>
      </c>
      <c r="J99" s="30" t="n">
        <f aca="false">J40-J94</f>
        <v>5825.2604333945</v>
      </c>
      <c r="K99" s="30" t="n">
        <f aca="false">K40-K94</f>
        <v>6660.66793421251</v>
      </c>
      <c r="L99" s="30" t="n">
        <f aca="false">L40-L94</f>
        <v>7629.73009878675</v>
      </c>
      <c r="M99" s="30" t="n">
        <f aca="false">M40-M94</f>
        <v>8451.71916085423</v>
      </c>
      <c r="N99" s="30" t="n">
        <f aca="false">N40-N94</f>
        <v>9081.76292511288</v>
      </c>
      <c r="O99" s="30" t="n">
        <f aca="false">O40-O94</f>
        <v>9837.91770733885</v>
      </c>
      <c r="P99" s="30" t="n">
        <f aca="false">P40-P94</f>
        <v>10961.949765117</v>
      </c>
      <c r="Q99" s="30" t="n">
        <f aca="false">Q40-Q94</f>
        <v>12319.1757620012</v>
      </c>
      <c r="R99" s="30" t="n">
        <f aca="false">R40-R94</f>
        <v>13550.8641807381</v>
      </c>
      <c r="S99" s="30" t="n">
        <f aca="false">S40-S94</f>
        <v>14860.7010278967</v>
      </c>
      <c r="T99" s="30" t="n">
        <f aca="false">T40-T94</f>
        <v>16103.0094662265</v>
      </c>
      <c r="U99" s="30" t="n">
        <f aca="false">U40-U94</f>
        <v>17367.0519984511</v>
      </c>
      <c r="V99" s="30" t="n">
        <f aca="false">V40-V94</f>
        <v>18783.2879267476</v>
      </c>
      <c r="W99" s="30" t="n">
        <f aca="false">W40-W94</f>
        <v>20022.9138066245</v>
      </c>
      <c r="X99" s="30" t="n">
        <f aca="false">X40-X94</f>
        <v>21210.2524509481</v>
      </c>
      <c r="Y99" s="30" t="n">
        <f aca="false">Y40-Y94</f>
        <v>22411.2027485416</v>
      </c>
      <c r="Z99" s="30" t="n">
        <f aca="false">Z40-Z94</f>
        <v>23761.9912430051</v>
      </c>
      <c r="AA99" s="30" t="n">
        <f aca="false">AA40-AA94</f>
        <v>24923.4955002373</v>
      </c>
      <c r="AB99" s="30" t="n">
        <f aca="false">AB40-AB94</f>
        <v>26427.2379082744</v>
      </c>
      <c r="AC99" s="30" t="n">
        <f aca="false">AC40-AC94</f>
        <v>28184.0828198726</v>
      </c>
      <c r="AD99" s="30" t="n">
        <f aca="false">AD40-AD94</f>
        <v>30014.2701029924</v>
      </c>
      <c r="AE99" s="30" t="n">
        <f aca="false">AE40-AE94</f>
        <v>31792.878110164</v>
      </c>
      <c r="AF99" s="30" t="n">
        <f aca="false">AF40-AF94</f>
        <v>33631.9882388473</v>
      </c>
      <c r="AG99" s="30" t="n">
        <f aca="false">AG40-AG94</f>
        <v>35103.3681405206</v>
      </c>
      <c r="AH99" s="30" t="n">
        <f aca="false">AH40-AH94</f>
        <v>36599.1960423205</v>
      </c>
      <c r="AI99" s="30" t="n">
        <f aca="false">AI40-AI94</f>
        <v>37798.7419199702</v>
      </c>
      <c r="AJ99" s="30" t="n">
        <f aca="false">AJ40-AJ94</f>
        <v>38631.9190765236</v>
      </c>
      <c r="AK99" s="30" t="n">
        <f aca="false">AK40-AK94</f>
        <v>39440.9931911463</v>
      </c>
    </row>
    <row r="100" customFormat="false" ht="15" hidden="false" customHeight="true" outlineLevel="0" collapsed="false">
      <c r="A100" s="25" t="s">
        <v>333</v>
      </c>
      <c r="B100" s="30" t="n">
        <f aca="false">B41-B95</f>
        <v>0</v>
      </c>
      <c r="C100" s="30" t="n">
        <f aca="false">C41-C95</f>
        <v>-3644.44444444444</v>
      </c>
      <c r="D100" s="30" t="n">
        <f aca="false">D41-D95</f>
        <v>4751.57745968889</v>
      </c>
      <c r="E100" s="30" t="n">
        <f aca="false">E41-E95</f>
        <v>20545.4578115951</v>
      </c>
      <c r="F100" s="30" t="n">
        <f aca="false">F41-F95</f>
        <v>4693.63807699277</v>
      </c>
      <c r="G100" s="30" t="n">
        <f aca="false">G41-G95</f>
        <v>20517.7847480185</v>
      </c>
      <c r="H100" s="30" t="n">
        <f aca="false">H41-H95</f>
        <v>4705.83192575316</v>
      </c>
      <c r="I100" s="30" t="n">
        <f aca="false">I41-I95</f>
        <v>20499.9495864596</v>
      </c>
      <c r="J100" s="30" t="n">
        <f aca="false">J41-J95</f>
        <v>4712.80140181904</v>
      </c>
      <c r="K100" s="30" t="n">
        <f aca="false">K41-K95</f>
        <v>20487.500105256</v>
      </c>
      <c r="L100" s="30" t="n">
        <f aca="false">L41-L95</f>
        <v>4717.31091819759</v>
      </c>
      <c r="M100" s="30" t="n">
        <f aca="false">M41-M95</f>
        <v>20478.3184535331</v>
      </c>
      <c r="N100" s="30" t="n">
        <f aca="false">N41-N95</f>
        <v>4095.84234548054</v>
      </c>
      <c r="O100" s="30" t="n">
        <f aca="false">O41-O95</f>
        <v>16180.1542884725</v>
      </c>
      <c r="P100" s="30" t="n">
        <f aca="false">P41-P95</f>
        <v>12184.4608238353</v>
      </c>
      <c r="Q100" s="30" t="n">
        <f aca="false">Q41-Q95</f>
        <v>28248.3685476089</v>
      </c>
      <c r="R100" s="30" t="n">
        <f aca="false">R41-R95</f>
        <v>11632.9554244448</v>
      </c>
      <c r="S100" s="30" t="n">
        <f aca="false">S41-S95</f>
        <v>27880.5162173661</v>
      </c>
      <c r="T100" s="30" t="n">
        <f aca="false">T41-T95</f>
        <v>11285.5060755041</v>
      </c>
      <c r="U100" s="30" t="n">
        <f aca="false">U41-U95</f>
        <v>27640.6025300205</v>
      </c>
      <c r="V100" s="30" t="n">
        <f aca="false">V41-V95</f>
        <v>11286.9855453466</v>
      </c>
      <c r="W100" s="30" t="n">
        <f aca="false">W41-W95</f>
        <v>27635.0288308448</v>
      </c>
      <c r="X100" s="30" t="n">
        <f aca="false">X41-X95</f>
        <v>11043.0629717086</v>
      </c>
      <c r="Y100" s="30" t="n">
        <f aca="false">Y41-Y95</f>
        <v>27467.08835336</v>
      </c>
      <c r="Z100" s="30" t="n">
        <f aca="false">Z41-Z95</f>
        <v>11044.0079778695</v>
      </c>
      <c r="AA100" s="30" t="n">
        <f aca="false">AA41-AA95</f>
        <v>23114.0308973551</v>
      </c>
      <c r="AB100" s="30" t="n">
        <f aca="false">AB41-AB95</f>
        <v>18741.4832691715</v>
      </c>
      <c r="AC100" s="30" t="n">
        <f aca="false">AC41-AC95</f>
        <v>35184.074018494</v>
      </c>
      <c r="AD100" s="30" t="n">
        <f aca="false">AD41-AD95</f>
        <v>18701.8752981225</v>
      </c>
      <c r="AE100" s="30" t="n">
        <f aca="false">AE41-AE95</f>
        <v>35183.5627504802</v>
      </c>
      <c r="AF100" s="30" t="n">
        <f aca="false">AF41-AF95</f>
        <v>23078.6355474185</v>
      </c>
      <c r="AG100" s="30" t="n">
        <f aca="false">AG41-AG95</f>
        <v>23089.0787507362</v>
      </c>
      <c r="AH100" s="30" t="n">
        <f aca="false">AH41-AH95</f>
        <v>27458.7643830431</v>
      </c>
      <c r="AI100" s="30" t="n">
        <f aca="false">AI41-AI95</f>
        <v>15385.0313435828</v>
      </c>
      <c r="AJ100" s="30" t="n">
        <f aca="false">AJ41-AJ95</f>
        <v>15391.8108445729</v>
      </c>
      <c r="AK100" s="30" t="n">
        <f aca="false">AK41-AK95</f>
        <v>15391.7937310374</v>
      </c>
    </row>
    <row r="101" customFormat="false" ht="15" hidden="false" customHeight="true" outlineLevel="0" collapsed="false">
      <c r="A101" s="25" t="s">
        <v>334</v>
      </c>
      <c r="B101" s="30" t="n">
        <f aca="false">B42-B96</f>
        <v>0</v>
      </c>
      <c r="C101" s="30" t="n">
        <f aca="false">C42-C96</f>
        <v>0</v>
      </c>
      <c r="D101" s="30" t="n">
        <f aca="false">D42-D96</f>
        <v>139.933698402222</v>
      </c>
      <c r="E101" s="30" t="n">
        <f aca="false">E42-E96</f>
        <v>560.550276677162</v>
      </c>
      <c r="F101" s="30" t="n">
        <f aca="false">F42-F96</f>
        <v>961.686644414163</v>
      </c>
      <c r="G101" s="30" t="n">
        <f aca="false">G42-G96</f>
        <v>1383.75423483993</v>
      </c>
      <c r="H101" s="30" t="n">
        <f aca="false">H42-H96</f>
        <v>1770.61876851942</v>
      </c>
      <c r="I101" s="30" t="n">
        <f aca="false">I42-I96</f>
        <v>2189.1595973964</v>
      </c>
      <c r="J101" s="30" t="n">
        <f aca="false">J42-J96</f>
        <v>2564.21314328612</v>
      </c>
      <c r="K101" s="30" t="n">
        <f aca="false">K42-K96</f>
        <v>2977.76991102349</v>
      </c>
      <c r="L101" s="30" t="n">
        <f aca="false">L42-L96</f>
        <v>3342.36911760154</v>
      </c>
      <c r="M101" s="30" t="n">
        <f aca="false">M42-M96</f>
        <v>3750.22614165229</v>
      </c>
      <c r="N101" s="30" t="n">
        <f aca="false">N42-N96</f>
        <v>3951.95962562305</v>
      </c>
      <c r="O101" s="30" t="n">
        <f aca="false">O42-O96</f>
        <v>4333.80464155855</v>
      </c>
      <c r="P101" s="30" t="n">
        <f aca="false">P42-P96</f>
        <v>4815.49219136669</v>
      </c>
      <c r="Q101" s="30" t="n">
        <f aca="false">Q42-Q96</f>
        <v>5455.11503929124</v>
      </c>
      <c r="R101" s="30" t="n">
        <f aca="false">R42-R96</f>
        <v>5911.84400777775</v>
      </c>
      <c r="S101" s="30" t="n">
        <f aca="false">S42-S96</f>
        <v>6532.08422922405</v>
      </c>
      <c r="T101" s="30" t="n">
        <f aca="false">T42-T96</f>
        <v>6991.24647596633</v>
      </c>
      <c r="U101" s="30" t="n">
        <f aca="false">U42-U96</f>
        <v>7592.3851143584</v>
      </c>
      <c r="V101" s="30" t="n">
        <f aca="false">V42-V96</f>
        <v>8134.81741055532</v>
      </c>
      <c r="W101" s="30" t="n">
        <f aca="false">W42-W96</f>
        <v>8725.59409911735</v>
      </c>
      <c r="X101" s="30" t="n">
        <f aca="false">X42-X96</f>
        <v>9158.36152741687</v>
      </c>
      <c r="Y101" s="30" t="n">
        <f aca="false">Y42-Y96</f>
        <v>9732.99198059654</v>
      </c>
      <c r="Z101" s="30" t="n">
        <f aca="false">Z42-Z96</f>
        <v>10245.4001314885</v>
      </c>
      <c r="AA101" s="30" t="n">
        <f aca="false">AA42-AA96</f>
        <v>10802.892305029</v>
      </c>
      <c r="AB101" s="30" t="n">
        <f aca="false">AB42-AB96</f>
        <v>8408.41044996252</v>
      </c>
      <c r="AC101" s="30" t="n">
        <f aca="false">AC42-AC96</f>
        <v>12254.2195113637</v>
      </c>
      <c r="AD101" s="30" t="n">
        <f aca="false">AD42-AD96</f>
        <v>2285.26103808174</v>
      </c>
      <c r="AE101" s="30" t="n">
        <f aca="false">AE42-AE96</f>
        <v>6475.50863478891</v>
      </c>
      <c r="AF101" s="30" t="n">
        <f aca="false">AF42-AF96</f>
        <v>3984.16728370294</v>
      </c>
      <c r="AG101" s="30" t="n">
        <f aca="false">AG42-AG96</f>
        <v>1534.58443598432</v>
      </c>
      <c r="AH101" s="30" t="n">
        <f aca="false">AH42-AH96</f>
        <v>6814.49153326704</v>
      </c>
      <c r="AI101" s="30" t="n">
        <f aca="false">AI42-AI96</f>
        <v>5412.11864669819</v>
      </c>
      <c r="AJ101" s="30" t="n">
        <f aca="false">AJ42-AJ96</f>
        <v>4039.22806125996</v>
      </c>
      <c r="AK101" s="30" t="n">
        <f aca="false">AK42-AK96</f>
        <v>2677.70237258863</v>
      </c>
    </row>
    <row r="102" customFormat="false" ht="15" hidden="false" customHeight="true" outlineLevel="0" collapsed="false">
      <c r="A102" s="25" t="s">
        <v>335</v>
      </c>
      <c r="B102" s="30" t="n">
        <f aca="false">SUM(B98:B101)-B97-B50</f>
        <v>0</v>
      </c>
      <c r="C102" s="30" t="n">
        <f aca="false">SUM(C98:C101)-C97-C50</f>
        <v>0</v>
      </c>
      <c r="D102" s="30" t="n">
        <f aca="false">SUM(D98:D101)-D97-D50</f>
        <v>0</v>
      </c>
      <c r="E102" s="30" t="n">
        <f aca="false">SUM(E98:E101)-E97-E50</f>
        <v>0</v>
      </c>
      <c r="F102" s="30" t="n">
        <f aca="false">SUM(F98:F101)-F97-F50</f>
        <v>0</v>
      </c>
      <c r="G102" s="30" t="n">
        <f aca="false">SUM(G98:G101)-G97-G50</f>
        <v>0</v>
      </c>
      <c r="H102" s="30" t="n">
        <f aca="false">SUM(H98:H101)-H97-H50</f>
        <v>0</v>
      </c>
      <c r="I102" s="30" t="n">
        <f aca="false">SUM(I98:I101)-I97-I50</f>
        <v>0</v>
      </c>
      <c r="J102" s="30" t="n">
        <f aca="false">SUM(J98:J101)-J97-J50</f>
        <v>0</v>
      </c>
      <c r="K102" s="30" t="n">
        <f aca="false">SUM(K98:K101)-K97-K50</f>
        <v>0</v>
      </c>
      <c r="L102" s="30" t="n">
        <f aca="false">SUM(L98:L101)-L97-L50</f>
        <v>0</v>
      </c>
      <c r="M102" s="30" t="n">
        <f aca="false">SUM(M98:M101)-M97-M50</f>
        <v>0</v>
      </c>
      <c r="N102" s="30" t="n">
        <f aca="false">SUM(N98:N101)-N97-N50</f>
        <v>0</v>
      </c>
      <c r="O102" s="30" t="n">
        <f aca="false">SUM(O98:O101)-O97-O50</f>
        <v>0</v>
      </c>
      <c r="P102" s="30" t="n">
        <f aca="false">SUM(P98:P101)-P97-P50</f>
        <v>0</v>
      </c>
      <c r="Q102" s="30" t="n">
        <f aca="false">SUM(Q98:Q101)-Q97-Q50</f>
        <v>0</v>
      </c>
      <c r="R102" s="30" t="n">
        <f aca="false">SUM(R98:R101)-R97-R50</f>
        <v>0</v>
      </c>
      <c r="S102" s="30" t="n">
        <f aca="false">SUM(S98:S101)-S97-S50</f>
        <v>0</v>
      </c>
      <c r="T102" s="30" t="n">
        <f aca="false">SUM(T98:T101)-T97-T50</f>
        <v>0</v>
      </c>
      <c r="U102" s="30" t="n">
        <f aca="false">SUM(U98:U101)-U97-U50</f>
        <v>0</v>
      </c>
      <c r="V102" s="30" t="n">
        <f aca="false">SUM(V98:V101)-V97-V50</f>
        <v>0</v>
      </c>
      <c r="W102" s="30" t="n">
        <f aca="false">SUM(W98:W101)-W97-W50</f>
        <v>0</v>
      </c>
      <c r="X102" s="30" t="n">
        <f aca="false">SUM(X98:X101)-X97-X50</f>
        <v>0</v>
      </c>
      <c r="Y102" s="30" t="n">
        <f aca="false">SUM(Y98:Y101)-Y97-Y50</f>
        <v>0</v>
      </c>
      <c r="Z102" s="30" t="n">
        <f aca="false">SUM(Z98:Z101)-Z97-Z50</f>
        <v>0</v>
      </c>
      <c r="AA102" s="30" t="n">
        <f aca="false">SUM(AA98:AA101)-AA97-AA50</f>
        <v>0</v>
      </c>
      <c r="AB102" s="30" t="n">
        <f aca="false">SUM(AB98:AB101)-AB97-AB50</f>
        <v>0</v>
      </c>
      <c r="AC102" s="30" t="n">
        <f aca="false">SUM(AC98:AC101)-AC97-AC50</f>
        <v>0</v>
      </c>
      <c r="AD102" s="30" t="n">
        <f aca="false">SUM(AD98:AD101)-AD97-AD50</f>
        <v>0</v>
      </c>
      <c r="AE102" s="30" t="n">
        <f aca="false">SUM(AE98:AE101)-AE97-AE50</f>
        <v>0</v>
      </c>
      <c r="AF102" s="30" t="n">
        <f aca="false">SUM(AF98:AF101)-AF97-AF50</f>
        <v>0</v>
      </c>
      <c r="AG102" s="30" t="n">
        <f aca="false">SUM(AG98:AG101)-AG97-AG50</f>
        <v>0</v>
      </c>
      <c r="AH102" s="30" t="n">
        <f aca="false">SUM(AH98:AH101)-AH97-AH50</f>
        <v>0</v>
      </c>
      <c r="AI102" s="30" t="n">
        <f aca="false">SUM(AI98:AI101)-AI97-AI50</f>
        <v>0</v>
      </c>
      <c r="AJ102" s="30" t="n">
        <f aca="false">SUM(AJ98:AJ101)-AJ97-AJ50</f>
        <v>0</v>
      </c>
      <c r="AK102" s="30" t="n">
        <f aca="false">SUM(AK98:AK101)-AK97-AK50</f>
        <v>0</v>
      </c>
    </row>
  </sheetData>
  <mergeCells count="2">
    <mergeCell ref="A1:M1"/>
    <mergeCell ref="A2:M4"/>
  </mergeCells>
  <conditionalFormatting sqref="B77:AK77">
    <cfRule type="cellIs" priority="2" operator="lessThan" aboveAverage="0" equalAverage="0" bottom="0" percent="0" rank="0" text="" dxfId="8">
      <formula>0</formula>
    </cfRule>
  </conditionalFormatting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&amp;LUsage stress&amp;RPage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1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37" min="2" style="20" width="13.72"/>
  </cols>
  <sheetData>
    <row r="1" customFormat="false" ht="31.5" hidden="false" customHeight="true" outlineLevel="0" collapsed="false">
      <c r="A1" s="21" t="s">
        <v>342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customFormat="false" ht="15" hidden="false" customHeight="true" outlineLevel="0" collapsed="false">
      <c r="A2" s="22" t="s">
        <v>237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customFormat="false" ht="15" hidden="false" customHeight="true" outlineLevel="0" collapsed="false">
      <c r="A5" s="23" t="s">
        <v>238</v>
      </c>
      <c r="B5" s="30" t="n">
        <f aca="false">1</f>
        <v>1</v>
      </c>
      <c r="C5" s="30" t="n">
        <f aca="false">2</f>
        <v>2</v>
      </c>
      <c r="D5" s="30" t="n">
        <f aca="false">3</f>
        <v>3</v>
      </c>
      <c r="E5" s="30" t="n">
        <f aca="false">4</f>
        <v>4</v>
      </c>
      <c r="F5" s="30" t="n">
        <f aca="false">5</f>
        <v>5</v>
      </c>
      <c r="G5" s="30" t="n">
        <f aca="false">6</f>
        <v>6</v>
      </c>
      <c r="H5" s="30" t="n">
        <f aca="false">7</f>
        <v>7</v>
      </c>
      <c r="I5" s="30" t="n">
        <f aca="false">8</f>
        <v>8</v>
      </c>
      <c r="J5" s="30" t="n">
        <f aca="false">9</f>
        <v>9</v>
      </c>
      <c r="K5" s="30" t="n">
        <f aca="false">10</f>
        <v>10</v>
      </c>
      <c r="L5" s="30" t="n">
        <f aca="false">11</f>
        <v>11</v>
      </c>
      <c r="M5" s="30" t="n">
        <f aca="false">12</f>
        <v>12</v>
      </c>
      <c r="N5" s="30" t="n">
        <f aca="false">13</f>
        <v>13</v>
      </c>
      <c r="O5" s="30" t="n">
        <f aca="false">14</f>
        <v>14</v>
      </c>
      <c r="P5" s="30" t="n">
        <f aca="false">15</f>
        <v>15</v>
      </c>
      <c r="Q5" s="30" t="n">
        <f aca="false">16</f>
        <v>16</v>
      </c>
      <c r="R5" s="30" t="n">
        <f aca="false">17</f>
        <v>17</v>
      </c>
      <c r="S5" s="30" t="n">
        <f aca="false">18</f>
        <v>18</v>
      </c>
      <c r="T5" s="30" t="n">
        <f aca="false">19</f>
        <v>19</v>
      </c>
      <c r="U5" s="30" t="n">
        <f aca="false">20</f>
        <v>20</v>
      </c>
      <c r="V5" s="30" t="n">
        <f aca="false">21</f>
        <v>21</v>
      </c>
      <c r="W5" s="30" t="n">
        <f aca="false">22</f>
        <v>22</v>
      </c>
      <c r="X5" s="30" t="n">
        <f aca="false">23</f>
        <v>23</v>
      </c>
      <c r="Y5" s="30" t="n">
        <f aca="false">24</f>
        <v>24</v>
      </c>
      <c r="Z5" s="30" t="n">
        <f aca="false">25</f>
        <v>25</v>
      </c>
      <c r="AA5" s="30" t="n">
        <f aca="false">26</f>
        <v>26</v>
      </c>
      <c r="AB5" s="30" t="n">
        <f aca="false">27</f>
        <v>27</v>
      </c>
      <c r="AC5" s="30" t="n">
        <f aca="false">28</f>
        <v>28</v>
      </c>
      <c r="AD5" s="30" t="n">
        <f aca="false">29</f>
        <v>29</v>
      </c>
      <c r="AE5" s="30" t="n">
        <f aca="false">30</f>
        <v>30</v>
      </c>
      <c r="AF5" s="30" t="n">
        <f aca="false">31</f>
        <v>31</v>
      </c>
      <c r="AG5" s="30" t="n">
        <f aca="false">32</f>
        <v>32</v>
      </c>
      <c r="AH5" s="30" t="n">
        <f aca="false">33</f>
        <v>33</v>
      </c>
      <c r="AI5" s="30" t="n">
        <f aca="false">34</f>
        <v>34</v>
      </c>
      <c r="AJ5" s="30" t="n">
        <f aca="false">35</f>
        <v>35</v>
      </c>
      <c r="AK5" s="30" t="n">
        <f aca="false">36</f>
        <v>36</v>
      </c>
    </row>
    <row r="6" customFormat="false" ht="15" hidden="false" customHeight="true" outlineLevel="0" collapsed="false">
      <c r="A6" s="25" t="s">
        <v>239</v>
      </c>
      <c r="B6" s="30" t="n">
        <f aca="false">IF(B5&lt;=12,Cases!$I$6,IF(B5&lt;=24,Cases!$I$8,Cases!$I$10))</f>
        <v>4</v>
      </c>
      <c r="C6" s="30" t="n">
        <f aca="false">IF(C5&lt;=12,Cases!$I$6,IF(C5&lt;=24,Cases!$I$8,Cases!$I$10))</f>
        <v>4</v>
      </c>
      <c r="D6" s="30" t="n">
        <f aca="false">IF(D5&lt;=12,Cases!$I$6,IF(D5&lt;=24,Cases!$I$8,Cases!$I$10))</f>
        <v>4</v>
      </c>
      <c r="E6" s="30" t="n">
        <f aca="false">IF(E5&lt;=12,Cases!$I$6,IF(E5&lt;=24,Cases!$I$8,Cases!$I$10))</f>
        <v>4</v>
      </c>
      <c r="F6" s="30" t="n">
        <f aca="false">IF(F5&lt;=12,Cases!$I$6,IF(F5&lt;=24,Cases!$I$8,Cases!$I$10))</f>
        <v>4</v>
      </c>
      <c r="G6" s="30" t="n">
        <f aca="false">IF(G5&lt;=12,Cases!$I$6,IF(G5&lt;=24,Cases!$I$8,Cases!$I$10))</f>
        <v>4</v>
      </c>
      <c r="H6" s="30" t="n">
        <f aca="false">IF(H5&lt;=12,Cases!$I$6,IF(H5&lt;=24,Cases!$I$8,Cases!$I$10))</f>
        <v>4</v>
      </c>
      <c r="I6" s="30" t="n">
        <f aca="false">IF(I5&lt;=12,Cases!$I$6,IF(I5&lt;=24,Cases!$I$8,Cases!$I$10))</f>
        <v>4</v>
      </c>
      <c r="J6" s="30" t="n">
        <f aca="false">IF(J5&lt;=12,Cases!$I$6,IF(J5&lt;=24,Cases!$I$8,Cases!$I$10))</f>
        <v>4</v>
      </c>
      <c r="K6" s="30" t="n">
        <f aca="false">IF(K5&lt;=12,Cases!$I$6,IF(K5&lt;=24,Cases!$I$8,Cases!$I$10))</f>
        <v>4</v>
      </c>
      <c r="L6" s="30" t="n">
        <f aca="false">IF(L5&lt;=12,Cases!$I$6,IF(L5&lt;=24,Cases!$I$8,Cases!$I$10))</f>
        <v>4</v>
      </c>
      <c r="M6" s="30" t="n">
        <f aca="false">IF(M5&lt;=12,Cases!$I$6,IF(M5&lt;=24,Cases!$I$8,Cases!$I$10))</f>
        <v>4</v>
      </c>
      <c r="N6" s="30" t="n">
        <f aca="false">IF(N5&lt;=12,Cases!$I$6,IF(N5&lt;=24,Cases!$I$8,Cases!$I$10))</f>
        <v>6</v>
      </c>
      <c r="O6" s="30" t="n">
        <f aca="false">IF(O5&lt;=12,Cases!$I$6,IF(O5&lt;=24,Cases!$I$8,Cases!$I$10))</f>
        <v>6</v>
      </c>
      <c r="P6" s="30" t="n">
        <f aca="false">IF(P5&lt;=12,Cases!$I$6,IF(P5&lt;=24,Cases!$I$8,Cases!$I$10))</f>
        <v>6</v>
      </c>
      <c r="Q6" s="30" t="n">
        <f aca="false">IF(Q5&lt;=12,Cases!$I$6,IF(Q5&lt;=24,Cases!$I$8,Cases!$I$10))</f>
        <v>6</v>
      </c>
      <c r="R6" s="30" t="n">
        <f aca="false">IF(R5&lt;=12,Cases!$I$6,IF(R5&lt;=24,Cases!$I$8,Cases!$I$10))</f>
        <v>6</v>
      </c>
      <c r="S6" s="30" t="n">
        <f aca="false">IF(S5&lt;=12,Cases!$I$6,IF(S5&lt;=24,Cases!$I$8,Cases!$I$10))</f>
        <v>6</v>
      </c>
      <c r="T6" s="30" t="n">
        <f aca="false">IF(T5&lt;=12,Cases!$I$6,IF(T5&lt;=24,Cases!$I$8,Cases!$I$10))</f>
        <v>6</v>
      </c>
      <c r="U6" s="30" t="n">
        <f aca="false">IF(U5&lt;=12,Cases!$I$6,IF(U5&lt;=24,Cases!$I$8,Cases!$I$10))</f>
        <v>6</v>
      </c>
      <c r="V6" s="30" t="n">
        <f aca="false">IF(V5&lt;=12,Cases!$I$6,IF(V5&lt;=24,Cases!$I$8,Cases!$I$10))</f>
        <v>6</v>
      </c>
      <c r="W6" s="30" t="n">
        <f aca="false">IF(W5&lt;=12,Cases!$I$6,IF(W5&lt;=24,Cases!$I$8,Cases!$I$10))</f>
        <v>6</v>
      </c>
      <c r="X6" s="30" t="n">
        <f aca="false">IF(X5&lt;=12,Cases!$I$6,IF(X5&lt;=24,Cases!$I$8,Cases!$I$10))</f>
        <v>6</v>
      </c>
      <c r="Y6" s="30" t="n">
        <f aca="false">IF(Y5&lt;=12,Cases!$I$6,IF(Y5&lt;=24,Cases!$I$8,Cases!$I$10))</f>
        <v>6</v>
      </c>
      <c r="Z6" s="30" t="n">
        <f aca="false">IF(Z5&lt;=12,Cases!$I$6,IF(Z5&lt;=24,Cases!$I$8,Cases!$I$10))</f>
        <v>8</v>
      </c>
      <c r="AA6" s="30" t="n">
        <f aca="false">IF(AA5&lt;=12,Cases!$I$6,IF(AA5&lt;=24,Cases!$I$8,Cases!$I$10))</f>
        <v>8</v>
      </c>
      <c r="AB6" s="30" t="n">
        <f aca="false">IF(AB5&lt;=12,Cases!$I$6,IF(AB5&lt;=24,Cases!$I$8,Cases!$I$10))</f>
        <v>8</v>
      </c>
      <c r="AC6" s="30" t="n">
        <f aca="false">IF(AC5&lt;=12,Cases!$I$6,IF(AC5&lt;=24,Cases!$I$8,Cases!$I$10))</f>
        <v>8</v>
      </c>
      <c r="AD6" s="30" t="n">
        <f aca="false">IF(AD5&lt;=12,Cases!$I$6,IF(AD5&lt;=24,Cases!$I$8,Cases!$I$10))</f>
        <v>8</v>
      </c>
      <c r="AE6" s="30" t="n">
        <f aca="false">IF(AE5&lt;=12,Cases!$I$6,IF(AE5&lt;=24,Cases!$I$8,Cases!$I$10))</f>
        <v>8</v>
      </c>
      <c r="AF6" s="30" t="n">
        <f aca="false">IF(AF5&lt;=12,Cases!$I$6,IF(AF5&lt;=24,Cases!$I$8,Cases!$I$10))</f>
        <v>8</v>
      </c>
      <c r="AG6" s="30" t="n">
        <f aca="false">IF(AG5&lt;=12,Cases!$I$6,IF(AG5&lt;=24,Cases!$I$8,Cases!$I$10))</f>
        <v>8</v>
      </c>
      <c r="AH6" s="30" t="n">
        <f aca="false">IF(AH5&lt;=12,Cases!$I$6,IF(AH5&lt;=24,Cases!$I$8,Cases!$I$10))</f>
        <v>8</v>
      </c>
      <c r="AI6" s="30" t="n">
        <f aca="false">IF(AI5&lt;=12,Cases!$I$6,IF(AI5&lt;=24,Cases!$I$8,Cases!$I$10))</f>
        <v>8</v>
      </c>
      <c r="AJ6" s="30" t="n">
        <f aca="false">IF(AJ5&lt;=12,Cases!$I$6,IF(AJ5&lt;=24,Cases!$I$8,Cases!$I$10))</f>
        <v>8</v>
      </c>
      <c r="AK6" s="30" t="n">
        <f aca="false">IF(AK5&lt;=12,Cases!$I$6,IF(AK5&lt;=24,Cases!$I$8,Cases!$I$10))</f>
        <v>8</v>
      </c>
    </row>
    <row r="7" customFormat="false" ht="15" hidden="false" customHeight="true" outlineLevel="0" collapsed="false">
      <c r="A7" s="25" t="s">
        <v>240</v>
      </c>
      <c r="B7" s="30" t="n">
        <f aca="false">IF(B5&lt;=12,Cases!$I$7,IF(B5&lt;=24,Cases!$I$9,Cases!$I$11))</f>
        <v>2</v>
      </c>
      <c r="C7" s="30" t="n">
        <f aca="false">IF(C5&lt;=12,Cases!$I$7,IF(C5&lt;=24,Cases!$I$9,Cases!$I$11))</f>
        <v>2</v>
      </c>
      <c r="D7" s="30" t="n">
        <f aca="false">IF(D5&lt;=12,Cases!$I$7,IF(D5&lt;=24,Cases!$I$9,Cases!$I$11))</f>
        <v>2</v>
      </c>
      <c r="E7" s="30" t="n">
        <f aca="false">IF(E5&lt;=12,Cases!$I$7,IF(E5&lt;=24,Cases!$I$9,Cases!$I$11))</f>
        <v>2</v>
      </c>
      <c r="F7" s="30" t="n">
        <f aca="false">IF(F5&lt;=12,Cases!$I$7,IF(F5&lt;=24,Cases!$I$9,Cases!$I$11))</f>
        <v>2</v>
      </c>
      <c r="G7" s="30" t="n">
        <f aca="false">IF(G5&lt;=12,Cases!$I$7,IF(G5&lt;=24,Cases!$I$9,Cases!$I$11))</f>
        <v>2</v>
      </c>
      <c r="H7" s="30" t="n">
        <f aca="false">IF(H5&lt;=12,Cases!$I$7,IF(H5&lt;=24,Cases!$I$9,Cases!$I$11))</f>
        <v>2</v>
      </c>
      <c r="I7" s="30" t="n">
        <f aca="false">IF(I5&lt;=12,Cases!$I$7,IF(I5&lt;=24,Cases!$I$9,Cases!$I$11))</f>
        <v>2</v>
      </c>
      <c r="J7" s="30" t="n">
        <f aca="false">IF(J5&lt;=12,Cases!$I$7,IF(J5&lt;=24,Cases!$I$9,Cases!$I$11))</f>
        <v>2</v>
      </c>
      <c r="K7" s="30" t="n">
        <f aca="false">IF(K5&lt;=12,Cases!$I$7,IF(K5&lt;=24,Cases!$I$9,Cases!$I$11))</f>
        <v>2</v>
      </c>
      <c r="L7" s="30" t="n">
        <f aca="false">IF(L5&lt;=12,Cases!$I$7,IF(L5&lt;=24,Cases!$I$9,Cases!$I$11))</f>
        <v>2</v>
      </c>
      <c r="M7" s="30" t="n">
        <f aca="false">IF(M5&lt;=12,Cases!$I$7,IF(M5&lt;=24,Cases!$I$9,Cases!$I$11))</f>
        <v>2</v>
      </c>
      <c r="N7" s="30" t="n">
        <f aca="false">IF(N5&lt;=12,Cases!$I$7,IF(N5&lt;=24,Cases!$I$9,Cases!$I$11))</f>
        <v>4</v>
      </c>
      <c r="O7" s="30" t="n">
        <f aca="false">IF(O5&lt;=12,Cases!$I$7,IF(O5&lt;=24,Cases!$I$9,Cases!$I$11))</f>
        <v>4</v>
      </c>
      <c r="P7" s="30" t="n">
        <f aca="false">IF(P5&lt;=12,Cases!$I$7,IF(P5&lt;=24,Cases!$I$9,Cases!$I$11))</f>
        <v>4</v>
      </c>
      <c r="Q7" s="30" t="n">
        <f aca="false">IF(Q5&lt;=12,Cases!$I$7,IF(Q5&lt;=24,Cases!$I$9,Cases!$I$11))</f>
        <v>4</v>
      </c>
      <c r="R7" s="30" t="n">
        <f aca="false">IF(R5&lt;=12,Cases!$I$7,IF(R5&lt;=24,Cases!$I$9,Cases!$I$11))</f>
        <v>4</v>
      </c>
      <c r="S7" s="30" t="n">
        <f aca="false">IF(S5&lt;=12,Cases!$I$7,IF(S5&lt;=24,Cases!$I$9,Cases!$I$11))</f>
        <v>4</v>
      </c>
      <c r="T7" s="30" t="n">
        <f aca="false">IF(T5&lt;=12,Cases!$I$7,IF(T5&lt;=24,Cases!$I$9,Cases!$I$11))</f>
        <v>4</v>
      </c>
      <c r="U7" s="30" t="n">
        <f aca="false">IF(U5&lt;=12,Cases!$I$7,IF(U5&lt;=24,Cases!$I$9,Cases!$I$11))</f>
        <v>4</v>
      </c>
      <c r="V7" s="30" t="n">
        <f aca="false">IF(V5&lt;=12,Cases!$I$7,IF(V5&lt;=24,Cases!$I$9,Cases!$I$11))</f>
        <v>4</v>
      </c>
      <c r="W7" s="30" t="n">
        <f aca="false">IF(W5&lt;=12,Cases!$I$7,IF(W5&lt;=24,Cases!$I$9,Cases!$I$11))</f>
        <v>4</v>
      </c>
      <c r="X7" s="30" t="n">
        <f aca="false">IF(X5&lt;=12,Cases!$I$7,IF(X5&lt;=24,Cases!$I$9,Cases!$I$11))</f>
        <v>4</v>
      </c>
      <c r="Y7" s="30" t="n">
        <f aca="false">IF(Y5&lt;=12,Cases!$I$7,IF(Y5&lt;=24,Cases!$I$9,Cases!$I$11))</f>
        <v>4</v>
      </c>
      <c r="Z7" s="30" t="n">
        <f aca="false">IF(Z5&lt;=12,Cases!$I$7,IF(Z5&lt;=24,Cases!$I$9,Cases!$I$11))</f>
        <v>6</v>
      </c>
      <c r="AA7" s="30" t="n">
        <f aca="false">IF(AA5&lt;=12,Cases!$I$7,IF(AA5&lt;=24,Cases!$I$9,Cases!$I$11))</f>
        <v>6</v>
      </c>
      <c r="AB7" s="30" t="n">
        <f aca="false">IF(AB5&lt;=12,Cases!$I$7,IF(AB5&lt;=24,Cases!$I$9,Cases!$I$11))</f>
        <v>6</v>
      </c>
      <c r="AC7" s="30" t="n">
        <f aca="false">IF(AC5&lt;=12,Cases!$I$7,IF(AC5&lt;=24,Cases!$I$9,Cases!$I$11))</f>
        <v>6</v>
      </c>
      <c r="AD7" s="30" t="n">
        <f aca="false">IF(AD5&lt;=12,Cases!$I$7,IF(AD5&lt;=24,Cases!$I$9,Cases!$I$11))</f>
        <v>6</v>
      </c>
      <c r="AE7" s="30" t="n">
        <f aca="false">IF(AE5&lt;=12,Cases!$I$7,IF(AE5&lt;=24,Cases!$I$9,Cases!$I$11))</f>
        <v>6</v>
      </c>
      <c r="AF7" s="30" t="n">
        <f aca="false">IF(AF5&lt;=12,Cases!$I$7,IF(AF5&lt;=24,Cases!$I$9,Cases!$I$11))</f>
        <v>6</v>
      </c>
      <c r="AG7" s="30" t="n">
        <f aca="false">IF(AG5&lt;=12,Cases!$I$7,IF(AG5&lt;=24,Cases!$I$9,Cases!$I$11))</f>
        <v>6</v>
      </c>
      <c r="AH7" s="30" t="n">
        <f aca="false">IF(AH5&lt;=12,Cases!$I$7,IF(AH5&lt;=24,Cases!$I$9,Cases!$I$11))</f>
        <v>6</v>
      </c>
      <c r="AI7" s="30" t="n">
        <f aca="false">IF(AI5&lt;=12,Cases!$I$7,IF(AI5&lt;=24,Cases!$I$9,Cases!$I$11))</f>
        <v>6</v>
      </c>
      <c r="AJ7" s="30" t="n">
        <f aca="false">IF(AJ5&lt;=12,Cases!$I$7,IF(AJ5&lt;=24,Cases!$I$9,Cases!$I$11))</f>
        <v>6</v>
      </c>
      <c r="AK7" s="30" t="n">
        <f aca="false">IF(AK5&lt;=12,Cases!$I$7,IF(AK5&lt;=24,Cases!$I$9,Cases!$I$11))</f>
        <v>6</v>
      </c>
    </row>
    <row r="8" customFormat="false" ht="15" hidden="false" customHeight="true" outlineLevel="0" collapsed="false">
      <c r="A8" s="25" t="s">
        <v>241</v>
      </c>
      <c r="B8" s="30" t="n">
        <f aca="false">SUM(B6:B7)</f>
        <v>6</v>
      </c>
      <c r="C8" s="30" t="n">
        <f aca="false">SUM(C6:C7)</f>
        <v>6</v>
      </c>
      <c r="D8" s="30" t="n">
        <f aca="false">SUM(D6:D7)</f>
        <v>6</v>
      </c>
      <c r="E8" s="30" t="n">
        <f aca="false">SUM(E6:E7)</f>
        <v>6</v>
      </c>
      <c r="F8" s="30" t="n">
        <f aca="false">SUM(F6:F7)</f>
        <v>6</v>
      </c>
      <c r="G8" s="30" t="n">
        <f aca="false">SUM(G6:G7)</f>
        <v>6</v>
      </c>
      <c r="H8" s="30" t="n">
        <f aca="false">SUM(H6:H7)</f>
        <v>6</v>
      </c>
      <c r="I8" s="30" t="n">
        <f aca="false">SUM(I6:I7)</f>
        <v>6</v>
      </c>
      <c r="J8" s="30" t="n">
        <f aca="false">SUM(J6:J7)</f>
        <v>6</v>
      </c>
      <c r="K8" s="30" t="n">
        <f aca="false">SUM(K6:K7)</f>
        <v>6</v>
      </c>
      <c r="L8" s="30" t="n">
        <f aca="false">SUM(L6:L7)</f>
        <v>6</v>
      </c>
      <c r="M8" s="30" t="n">
        <f aca="false">SUM(M6:M7)</f>
        <v>6</v>
      </c>
      <c r="N8" s="30" t="n">
        <f aca="false">SUM(N6:N7)</f>
        <v>10</v>
      </c>
      <c r="O8" s="30" t="n">
        <f aca="false">SUM(O6:O7)</f>
        <v>10</v>
      </c>
      <c r="P8" s="30" t="n">
        <f aca="false">SUM(P6:P7)</f>
        <v>10</v>
      </c>
      <c r="Q8" s="30" t="n">
        <f aca="false">SUM(Q6:Q7)</f>
        <v>10</v>
      </c>
      <c r="R8" s="30" t="n">
        <f aca="false">SUM(R6:R7)</f>
        <v>10</v>
      </c>
      <c r="S8" s="30" t="n">
        <f aca="false">SUM(S6:S7)</f>
        <v>10</v>
      </c>
      <c r="T8" s="30" t="n">
        <f aca="false">SUM(T6:T7)</f>
        <v>10</v>
      </c>
      <c r="U8" s="30" t="n">
        <f aca="false">SUM(U6:U7)</f>
        <v>10</v>
      </c>
      <c r="V8" s="30" t="n">
        <f aca="false">SUM(V6:V7)</f>
        <v>10</v>
      </c>
      <c r="W8" s="30" t="n">
        <f aca="false">SUM(W6:W7)</f>
        <v>10</v>
      </c>
      <c r="X8" s="30" t="n">
        <f aca="false">SUM(X6:X7)</f>
        <v>10</v>
      </c>
      <c r="Y8" s="30" t="n">
        <f aca="false">SUM(Y6:Y7)</f>
        <v>10</v>
      </c>
      <c r="Z8" s="30" t="n">
        <f aca="false">SUM(Z6:Z7)</f>
        <v>14</v>
      </c>
      <c r="AA8" s="30" t="n">
        <f aca="false">SUM(AA6:AA7)</f>
        <v>14</v>
      </c>
      <c r="AB8" s="30" t="n">
        <f aca="false">SUM(AB6:AB7)</f>
        <v>14</v>
      </c>
      <c r="AC8" s="30" t="n">
        <f aca="false">SUM(AC6:AC7)</f>
        <v>14</v>
      </c>
      <c r="AD8" s="30" t="n">
        <f aca="false">SUM(AD6:AD7)</f>
        <v>14</v>
      </c>
      <c r="AE8" s="30" t="n">
        <f aca="false">SUM(AE6:AE7)</f>
        <v>14</v>
      </c>
      <c r="AF8" s="30" t="n">
        <f aca="false">SUM(AF6:AF7)</f>
        <v>14</v>
      </c>
      <c r="AG8" s="30" t="n">
        <f aca="false">SUM(AG6:AG7)</f>
        <v>14</v>
      </c>
      <c r="AH8" s="30" t="n">
        <f aca="false">SUM(AH6:AH7)</f>
        <v>14</v>
      </c>
      <c r="AI8" s="30" t="n">
        <f aca="false">SUM(AI6:AI7)</f>
        <v>14</v>
      </c>
      <c r="AJ8" s="30" t="n">
        <f aca="false">SUM(AJ6:AJ7)</f>
        <v>14</v>
      </c>
      <c r="AK8" s="30" t="n">
        <f aca="false">SUM(AK6:AK7)</f>
        <v>14</v>
      </c>
    </row>
    <row r="9" customFormat="false" ht="15" hidden="false" customHeight="true" outlineLevel="0" collapsed="false">
      <c r="A9" s="25" t="s">
        <v>242</v>
      </c>
      <c r="B9" s="32" t="n">
        <f aca="false">IF(B5&gt;Cases!$I$13,INDEX($B8:$AK8,1,MAX(1,B5-Cases!$I$13)),0)*Cases!$I$12</f>
        <v>0</v>
      </c>
      <c r="C9" s="32" t="n">
        <f aca="false">IF(C5&gt;Cases!$I$13,INDEX($B8:$AK8,1,MAX(1,C5-Cases!$I$13)),0)*Cases!$I$12</f>
        <v>1.5</v>
      </c>
      <c r="D9" s="32" t="n">
        <f aca="false">IF(D5&gt;Cases!$I$13,INDEX($B8:$AK8,1,MAX(1,D5-Cases!$I$13)),0)*Cases!$I$12</f>
        <v>1.5</v>
      </c>
      <c r="E9" s="32" t="n">
        <f aca="false">IF(E5&gt;Cases!$I$13,INDEX($B8:$AK8,1,MAX(1,E5-Cases!$I$13)),0)*Cases!$I$12</f>
        <v>1.5</v>
      </c>
      <c r="F9" s="32" t="n">
        <f aca="false">IF(F5&gt;Cases!$I$13,INDEX($B8:$AK8,1,MAX(1,F5-Cases!$I$13)),0)*Cases!$I$12</f>
        <v>1.5</v>
      </c>
      <c r="G9" s="32" t="n">
        <f aca="false">IF(G5&gt;Cases!$I$13,INDEX($B8:$AK8,1,MAX(1,G5-Cases!$I$13)),0)*Cases!$I$12</f>
        <v>1.5</v>
      </c>
      <c r="H9" s="32" t="n">
        <f aca="false">IF(H5&gt;Cases!$I$13,INDEX($B8:$AK8,1,MAX(1,H5-Cases!$I$13)),0)*Cases!$I$12</f>
        <v>1.5</v>
      </c>
      <c r="I9" s="32" t="n">
        <f aca="false">IF(I5&gt;Cases!$I$13,INDEX($B8:$AK8,1,MAX(1,I5-Cases!$I$13)),0)*Cases!$I$12</f>
        <v>1.5</v>
      </c>
      <c r="J9" s="32" t="n">
        <f aca="false">IF(J5&gt;Cases!$I$13,INDEX($B8:$AK8,1,MAX(1,J5-Cases!$I$13)),0)*Cases!$I$12</f>
        <v>1.5</v>
      </c>
      <c r="K9" s="32" t="n">
        <f aca="false">IF(K5&gt;Cases!$I$13,INDEX($B8:$AK8,1,MAX(1,K5-Cases!$I$13)),0)*Cases!$I$12</f>
        <v>1.5</v>
      </c>
      <c r="L9" s="32" t="n">
        <f aca="false">IF(L5&gt;Cases!$I$13,INDEX($B8:$AK8,1,MAX(1,L5-Cases!$I$13)),0)*Cases!$I$12</f>
        <v>1.5</v>
      </c>
      <c r="M9" s="32" t="n">
        <f aca="false">IF(M5&gt;Cases!$I$13,INDEX($B8:$AK8,1,MAX(1,M5-Cases!$I$13)),0)*Cases!$I$12</f>
        <v>1.5</v>
      </c>
      <c r="N9" s="32" t="n">
        <f aca="false">IF(N5&gt;Cases!$I$13,INDEX($B8:$AK8,1,MAX(1,N5-Cases!$I$13)),0)*Cases!$I$12</f>
        <v>1.5</v>
      </c>
      <c r="O9" s="32" t="n">
        <f aca="false">IF(O5&gt;Cases!$I$13,INDEX($B8:$AK8,1,MAX(1,O5-Cases!$I$13)),0)*Cases!$I$12</f>
        <v>2.5</v>
      </c>
      <c r="P9" s="32" t="n">
        <f aca="false">IF(P5&gt;Cases!$I$13,INDEX($B8:$AK8,1,MAX(1,P5-Cases!$I$13)),0)*Cases!$I$12</f>
        <v>2.5</v>
      </c>
      <c r="Q9" s="32" t="n">
        <f aca="false">IF(Q5&gt;Cases!$I$13,INDEX($B8:$AK8,1,MAX(1,Q5-Cases!$I$13)),0)*Cases!$I$12</f>
        <v>2.5</v>
      </c>
      <c r="R9" s="32" t="n">
        <f aca="false">IF(R5&gt;Cases!$I$13,INDEX($B8:$AK8,1,MAX(1,R5-Cases!$I$13)),0)*Cases!$I$12</f>
        <v>2.5</v>
      </c>
      <c r="S9" s="32" t="n">
        <f aca="false">IF(S5&gt;Cases!$I$13,INDEX($B8:$AK8,1,MAX(1,S5-Cases!$I$13)),0)*Cases!$I$12</f>
        <v>2.5</v>
      </c>
      <c r="T9" s="32" t="n">
        <f aca="false">IF(T5&gt;Cases!$I$13,INDEX($B8:$AK8,1,MAX(1,T5-Cases!$I$13)),0)*Cases!$I$12</f>
        <v>2.5</v>
      </c>
      <c r="U9" s="32" t="n">
        <f aca="false">IF(U5&gt;Cases!$I$13,INDEX($B8:$AK8,1,MAX(1,U5-Cases!$I$13)),0)*Cases!$I$12</f>
        <v>2.5</v>
      </c>
      <c r="V9" s="32" t="n">
        <f aca="false">IF(V5&gt;Cases!$I$13,INDEX($B8:$AK8,1,MAX(1,V5-Cases!$I$13)),0)*Cases!$I$12</f>
        <v>2.5</v>
      </c>
      <c r="W9" s="32" t="n">
        <f aca="false">IF(W5&gt;Cases!$I$13,INDEX($B8:$AK8,1,MAX(1,W5-Cases!$I$13)),0)*Cases!$I$12</f>
        <v>2.5</v>
      </c>
      <c r="X9" s="32" t="n">
        <f aca="false">IF(X5&gt;Cases!$I$13,INDEX($B8:$AK8,1,MAX(1,X5-Cases!$I$13)),0)*Cases!$I$12</f>
        <v>2.5</v>
      </c>
      <c r="Y9" s="32" t="n">
        <f aca="false">IF(Y5&gt;Cases!$I$13,INDEX($B8:$AK8,1,MAX(1,Y5-Cases!$I$13)),0)*Cases!$I$12</f>
        <v>2.5</v>
      </c>
      <c r="Z9" s="32" t="n">
        <f aca="false">IF(Z5&gt;Cases!$I$13,INDEX($B8:$AK8,1,MAX(1,Z5-Cases!$I$13)),0)*Cases!$I$12</f>
        <v>2.5</v>
      </c>
      <c r="AA9" s="32" t="n">
        <f aca="false">IF(AA5&gt;Cases!$I$13,INDEX($B8:$AK8,1,MAX(1,AA5-Cases!$I$13)),0)*Cases!$I$12</f>
        <v>3.5</v>
      </c>
      <c r="AB9" s="32" t="n">
        <f aca="false">IF(AB5&gt;Cases!$I$13,INDEX($B8:$AK8,1,MAX(1,AB5-Cases!$I$13)),0)*Cases!$I$12</f>
        <v>3.5</v>
      </c>
      <c r="AC9" s="32" t="n">
        <f aca="false">IF(AC5&gt;Cases!$I$13,INDEX($B8:$AK8,1,MAX(1,AC5-Cases!$I$13)),0)*Cases!$I$12</f>
        <v>3.5</v>
      </c>
      <c r="AD9" s="32" t="n">
        <f aca="false">IF(AD5&gt;Cases!$I$13,INDEX($B8:$AK8,1,MAX(1,AD5-Cases!$I$13)),0)*Cases!$I$12</f>
        <v>3.5</v>
      </c>
      <c r="AE9" s="32" t="n">
        <f aca="false">IF(AE5&gt;Cases!$I$13,INDEX($B8:$AK8,1,MAX(1,AE5-Cases!$I$13)),0)*Cases!$I$12</f>
        <v>3.5</v>
      </c>
      <c r="AF9" s="32" t="n">
        <f aca="false">IF(AF5&gt;Cases!$I$13,INDEX($B8:$AK8,1,MAX(1,AF5-Cases!$I$13)),0)*Cases!$I$12</f>
        <v>3.5</v>
      </c>
      <c r="AG9" s="32" t="n">
        <f aca="false">IF(AG5&gt;Cases!$I$13,INDEX($B8:$AK8,1,MAX(1,AG5-Cases!$I$13)),0)*Cases!$I$12</f>
        <v>3.5</v>
      </c>
      <c r="AH9" s="32" t="n">
        <f aca="false">IF(AH5&gt;Cases!$I$13,INDEX($B8:$AK8,1,MAX(1,AH5-Cases!$I$13)),0)*Cases!$I$12</f>
        <v>3.5</v>
      </c>
      <c r="AI9" s="32" t="n">
        <f aca="false">IF(AI5&gt;Cases!$I$13,INDEX($B8:$AK8,1,MAX(1,AI5-Cases!$I$13)),0)*Cases!$I$12</f>
        <v>3.5</v>
      </c>
      <c r="AJ9" s="32" t="n">
        <f aca="false">IF(AJ5&gt;Cases!$I$13,INDEX($B8:$AK8,1,MAX(1,AJ5-Cases!$I$13)),0)*Cases!$I$12</f>
        <v>3.5</v>
      </c>
      <c r="AK9" s="32" t="n">
        <f aca="false">IF(AK5&gt;Cases!$I$13,INDEX($B8:$AK8,1,MAX(1,AK5-Cases!$I$13)),0)*Cases!$I$12</f>
        <v>3.5</v>
      </c>
    </row>
    <row r="10" customFormat="false" ht="15" hidden="false" customHeight="true" outlineLevel="0" collapsed="false">
      <c r="A10" s="25" t="s">
        <v>243</v>
      </c>
      <c r="B10" s="32" t="n">
        <f aca="false">0+B9</f>
        <v>0</v>
      </c>
      <c r="C10" s="32" t="n">
        <f aca="false">B10+C9</f>
        <v>1.5</v>
      </c>
      <c r="D10" s="32" t="n">
        <f aca="false">C10+D9</f>
        <v>3</v>
      </c>
      <c r="E10" s="32" t="n">
        <f aca="false">D10+E9</f>
        <v>4.5</v>
      </c>
      <c r="F10" s="32" t="n">
        <f aca="false">E10+F9</f>
        <v>6</v>
      </c>
      <c r="G10" s="32" t="n">
        <f aca="false">F10+G9</f>
        <v>7.5</v>
      </c>
      <c r="H10" s="32" t="n">
        <f aca="false">G10+H9</f>
        <v>9</v>
      </c>
      <c r="I10" s="32" t="n">
        <f aca="false">H10+I9</f>
        <v>10.5</v>
      </c>
      <c r="J10" s="32" t="n">
        <f aca="false">I10+J9</f>
        <v>12</v>
      </c>
      <c r="K10" s="32" t="n">
        <f aca="false">J10+K9</f>
        <v>13.5</v>
      </c>
      <c r="L10" s="32" t="n">
        <f aca="false">K10+L9</f>
        <v>15</v>
      </c>
      <c r="M10" s="32" t="n">
        <f aca="false">L10+M9</f>
        <v>16.5</v>
      </c>
      <c r="N10" s="32" t="n">
        <f aca="false">M10+N9</f>
        <v>18</v>
      </c>
      <c r="O10" s="32" t="n">
        <f aca="false">N10+O9</f>
        <v>20.5</v>
      </c>
      <c r="P10" s="32" t="n">
        <f aca="false">O10+P9</f>
        <v>23</v>
      </c>
      <c r="Q10" s="32" t="n">
        <f aca="false">P10+Q9</f>
        <v>25.5</v>
      </c>
      <c r="R10" s="32" t="n">
        <f aca="false">Q10+R9</f>
        <v>28</v>
      </c>
      <c r="S10" s="32" t="n">
        <f aca="false">R10+S9</f>
        <v>30.5</v>
      </c>
      <c r="T10" s="32" t="n">
        <f aca="false">S10+T9</f>
        <v>33</v>
      </c>
      <c r="U10" s="32" t="n">
        <f aca="false">T10+U9</f>
        <v>35.5</v>
      </c>
      <c r="V10" s="32" t="n">
        <f aca="false">U10+V9</f>
        <v>38</v>
      </c>
      <c r="W10" s="32" t="n">
        <f aca="false">V10+W9</f>
        <v>40.5</v>
      </c>
      <c r="X10" s="32" t="n">
        <f aca="false">W10+X9</f>
        <v>43</v>
      </c>
      <c r="Y10" s="32" t="n">
        <f aca="false">X10+Y9</f>
        <v>45.5</v>
      </c>
      <c r="Z10" s="32" t="n">
        <f aca="false">Y10+Z9</f>
        <v>48</v>
      </c>
      <c r="AA10" s="32" t="n">
        <f aca="false">Z10+AA9</f>
        <v>51.5</v>
      </c>
      <c r="AB10" s="32" t="n">
        <f aca="false">AA10+AB9</f>
        <v>55</v>
      </c>
      <c r="AC10" s="32" t="n">
        <f aca="false">AB10+AC9</f>
        <v>58.5</v>
      </c>
      <c r="AD10" s="32" t="n">
        <f aca="false">AC10+AD9</f>
        <v>62</v>
      </c>
      <c r="AE10" s="32" t="n">
        <f aca="false">AD10+AE9</f>
        <v>65.5</v>
      </c>
      <c r="AF10" s="32" t="n">
        <f aca="false">AE10+AF9</f>
        <v>69</v>
      </c>
      <c r="AG10" s="32" t="n">
        <f aca="false">AF10+AG9</f>
        <v>72.5</v>
      </c>
      <c r="AH10" s="32" t="n">
        <f aca="false">AG10+AH9</f>
        <v>76</v>
      </c>
      <c r="AI10" s="32" t="n">
        <f aca="false">AH10+AI9</f>
        <v>79.5</v>
      </c>
      <c r="AJ10" s="32" t="n">
        <f aca="false">AI10+AJ9</f>
        <v>83</v>
      </c>
      <c r="AK10" s="32" t="n">
        <f aca="false">AJ10+AK9</f>
        <v>86.5</v>
      </c>
    </row>
    <row r="11" customFormat="false" ht="15" hidden="false" customHeight="true" outlineLevel="0" collapsed="false">
      <c r="A11" s="25" t="s">
        <v>244</v>
      </c>
      <c r="B11" s="30" t="n">
        <f aca="false">INT(B10+0.00000001)-INT(0+0.00000001)</f>
        <v>0</v>
      </c>
      <c r="C11" s="30" t="n">
        <f aca="false">INT(C10+0.00000001)-INT(B10+0.00000001)</f>
        <v>1</v>
      </c>
      <c r="D11" s="30" t="n">
        <f aca="false">INT(D10+0.00000001)-INT(C10+0.00000001)</f>
        <v>2</v>
      </c>
      <c r="E11" s="30" t="n">
        <f aca="false">INT(E10+0.00000001)-INT(D10+0.00000001)</f>
        <v>1</v>
      </c>
      <c r="F11" s="30" t="n">
        <f aca="false">INT(F10+0.00000001)-INT(E10+0.00000001)</f>
        <v>2</v>
      </c>
      <c r="G11" s="30" t="n">
        <f aca="false">INT(G10+0.00000001)-INT(F10+0.00000001)</f>
        <v>1</v>
      </c>
      <c r="H11" s="30" t="n">
        <f aca="false">INT(H10+0.00000001)-INT(G10+0.00000001)</f>
        <v>2</v>
      </c>
      <c r="I11" s="30" t="n">
        <f aca="false">INT(I10+0.00000001)-INT(H10+0.00000001)</f>
        <v>1</v>
      </c>
      <c r="J11" s="30" t="n">
        <f aca="false">INT(J10+0.00000001)-INT(I10+0.00000001)</f>
        <v>2</v>
      </c>
      <c r="K11" s="30" t="n">
        <f aca="false">INT(K10+0.00000001)-INT(J10+0.00000001)</f>
        <v>1</v>
      </c>
      <c r="L11" s="30" t="n">
        <f aca="false">INT(L10+0.00000001)-INT(K10+0.00000001)</f>
        <v>2</v>
      </c>
      <c r="M11" s="30" t="n">
        <f aca="false">INT(M10+0.00000001)-INT(L10+0.00000001)</f>
        <v>1</v>
      </c>
      <c r="N11" s="30" t="n">
        <f aca="false">INT(N10+0.00000001)-INT(M10+0.00000001)</f>
        <v>2</v>
      </c>
      <c r="O11" s="30" t="n">
        <f aca="false">INT(O10+0.00000001)-INT(N10+0.00000001)</f>
        <v>2</v>
      </c>
      <c r="P11" s="30" t="n">
        <f aca="false">INT(P10+0.00000001)-INT(O10+0.00000001)</f>
        <v>3</v>
      </c>
      <c r="Q11" s="30" t="n">
        <f aca="false">INT(Q10+0.00000001)-INT(P10+0.00000001)</f>
        <v>2</v>
      </c>
      <c r="R11" s="30" t="n">
        <f aca="false">INT(R10+0.00000001)-INT(Q10+0.00000001)</f>
        <v>3</v>
      </c>
      <c r="S11" s="30" t="n">
        <f aca="false">INT(S10+0.00000001)-INT(R10+0.00000001)</f>
        <v>2</v>
      </c>
      <c r="T11" s="30" t="n">
        <f aca="false">INT(T10+0.00000001)-INT(S10+0.00000001)</f>
        <v>3</v>
      </c>
      <c r="U11" s="30" t="n">
        <f aca="false">INT(U10+0.00000001)-INT(T10+0.00000001)</f>
        <v>2</v>
      </c>
      <c r="V11" s="30" t="n">
        <f aca="false">INT(V10+0.00000001)-INT(U10+0.00000001)</f>
        <v>3</v>
      </c>
      <c r="W11" s="30" t="n">
        <f aca="false">INT(W10+0.00000001)-INT(V10+0.00000001)</f>
        <v>2</v>
      </c>
      <c r="X11" s="30" t="n">
        <f aca="false">INT(X10+0.00000001)-INT(W10+0.00000001)</f>
        <v>3</v>
      </c>
      <c r="Y11" s="30" t="n">
        <f aca="false">INT(Y10+0.00000001)-INT(X10+0.00000001)</f>
        <v>2</v>
      </c>
      <c r="Z11" s="30" t="n">
        <f aca="false">INT(Z10+0.00000001)-INT(Y10+0.00000001)</f>
        <v>3</v>
      </c>
      <c r="AA11" s="30" t="n">
        <f aca="false">INT(AA10+0.00000001)-INT(Z10+0.00000001)</f>
        <v>3</v>
      </c>
      <c r="AB11" s="30" t="n">
        <f aca="false">INT(AB10+0.00000001)-INT(AA10+0.00000001)</f>
        <v>4</v>
      </c>
      <c r="AC11" s="30" t="n">
        <f aca="false">INT(AC10+0.00000001)-INT(AB10+0.00000001)</f>
        <v>3</v>
      </c>
      <c r="AD11" s="30" t="n">
        <f aca="false">INT(AD10+0.00000001)-INT(AC10+0.00000001)</f>
        <v>4</v>
      </c>
      <c r="AE11" s="30" t="n">
        <f aca="false">INT(AE10+0.00000001)-INT(AD10+0.00000001)</f>
        <v>3</v>
      </c>
      <c r="AF11" s="30" t="n">
        <f aca="false">INT(AF10+0.00000001)-INT(AE10+0.00000001)</f>
        <v>4</v>
      </c>
      <c r="AG11" s="30" t="n">
        <f aca="false">INT(AG10+0.00000001)-INT(AF10+0.00000001)</f>
        <v>3</v>
      </c>
      <c r="AH11" s="30" t="n">
        <f aca="false">INT(AH10+0.00000001)-INT(AG10+0.00000001)</f>
        <v>4</v>
      </c>
      <c r="AI11" s="30" t="n">
        <f aca="false">INT(AI10+0.00000001)-INT(AH10+0.00000001)</f>
        <v>3</v>
      </c>
      <c r="AJ11" s="30" t="n">
        <f aca="false">INT(AJ10+0.00000001)-INT(AI10+0.00000001)</f>
        <v>4</v>
      </c>
      <c r="AK11" s="30" t="n">
        <f aca="false">INT(AK10+0.00000001)-INT(AJ10+0.00000001)</f>
        <v>3</v>
      </c>
    </row>
    <row r="12" customFormat="false" ht="15" hidden="false" customHeight="true" outlineLevel="0" collapsed="false">
      <c r="A12" s="25" t="s">
        <v>245</v>
      </c>
      <c r="B12" s="30" t="n">
        <f aca="false">0</f>
        <v>0</v>
      </c>
      <c r="C12" s="30" t="n">
        <f aca="false">B35</f>
        <v>0</v>
      </c>
      <c r="D12" s="30" t="n">
        <f aca="false">C35</f>
        <v>0</v>
      </c>
      <c r="E12" s="30" t="n">
        <f aca="false">D35</f>
        <v>0</v>
      </c>
      <c r="F12" s="30" t="n">
        <f aca="false">E35</f>
        <v>0</v>
      </c>
      <c r="G12" s="30" t="n">
        <f aca="false">F35</f>
        <v>0</v>
      </c>
      <c r="H12" s="30" t="n">
        <f aca="false">G35</f>
        <v>0</v>
      </c>
      <c r="I12" s="30" t="n">
        <f aca="false">H35</f>
        <v>0</v>
      </c>
      <c r="J12" s="30" t="n">
        <f aca="false">I35</f>
        <v>0</v>
      </c>
      <c r="K12" s="30" t="n">
        <f aca="false">J35</f>
        <v>0</v>
      </c>
      <c r="L12" s="30" t="n">
        <f aca="false">K35</f>
        <v>0</v>
      </c>
      <c r="M12" s="30" t="n">
        <f aca="false">L35</f>
        <v>0</v>
      </c>
      <c r="N12" s="30" t="n">
        <f aca="false">M35</f>
        <v>0</v>
      </c>
      <c r="O12" s="30" t="n">
        <f aca="false">N35</f>
        <v>0</v>
      </c>
      <c r="P12" s="30" t="n">
        <f aca="false">O35</f>
        <v>0</v>
      </c>
      <c r="Q12" s="30" t="n">
        <f aca="false">P35</f>
        <v>0</v>
      </c>
      <c r="R12" s="30" t="n">
        <f aca="false">Q35</f>
        <v>0</v>
      </c>
      <c r="S12" s="30" t="n">
        <f aca="false">R35</f>
        <v>0</v>
      </c>
      <c r="T12" s="30" t="n">
        <f aca="false">S35</f>
        <v>0</v>
      </c>
      <c r="U12" s="30" t="n">
        <f aca="false">T35</f>
        <v>0</v>
      </c>
      <c r="V12" s="30" t="n">
        <f aca="false">U35</f>
        <v>0</v>
      </c>
      <c r="W12" s="30" t="n">
        <f aca="false">V35</f>
        <v>0</v>
      </c>
      <c r="X12" s="30" t="n">
        <f aca="false">W35</f>
        <v>0</v>
      </c>
      <c r="Y12" s="30" t="n">
        <f aca="false">X35</f>
        <v>0</v>
      </c>
      <c r="Z12" s="30" t="n">
        <f aca="false">Y35</f>
        <v>0</v>
      </c>
      <c r="AA12" s="30" t="n">
        <f aca="false">Z35</f>
        <v>0</v>
      </c>
      <c r="AB12" s="30" t="n">
        <f aca="false">AA35</f>
        <v>0</v>
      </c>
      <c r="AC12" s="30" t="n">
        <f aca="false">AB35</f>
        <v>0</v>
      </c>
      <c r="AD12" s="30" t="n">
        <f aca="false">AC35</f>
        <v>0</v>
      </c>
      <c r="AE12" s="30" t="n">
        <f aca="false">AD35</f>
        <v>0</v>
      </c>
      <c r="AF12" s="30" t="n">
        <f aca="false">AE35</f>
        <v>0</v>
      </c>
      <c r="AG12" s="30" t="n">
        <f aca="false">AF35</f>
        <v>0</v>
      </c>
      <c r="AH12" s="30" t="n">
        <f aca="false">AG35</f>
        <v>0</v>
      </c>
      <c r="AI12" s="30" t="n">
        <f aca="false">AH35</f>
        <v>1</v>
      </c>
      <c r="AJ12" s="30" t="n">
        <f aca="false">AI35</f>
        <v>2</v>
      </c>
      <c r="AK12" s="30" t="n">
        <f aca="false">AJ35</f>
        <v>4</v>
      </c>
    </row>
    <row r="13" customFormat="false" ht="15" hidden="false" customHeight="true" outlineLevel="0" collapsed="false">
      <c r="A13" s="25" t="s">
        <v>246</v>
      </c>
      <c r="B13" s="32" t="n">
        <f aca="false">0</f>
        <v>0</v>
      </c>
      <c r="C13" s="32" t="n">
        <f aca="false">B17</f>
        <v>0</v>
      </c>
      <c r="D13" s="32" t="n">
        <f aca="false">C17</f>
        <v>0</v>
      </c>
      <c r="E13" s="32" t="n">
        <f aca="false">D17</f>
        <v>1</v>
      </c>
      <c r="F13" s="32" t="n">
        <f aca="false">E17</f>
        <v>2.99</v>
      </c>
      <c r="G13" s="32" t="n">
        <f aca="false">F17</f>
        <v>3.9601</v>
      </c>
      <c r="H13" s="32" t="n">
        <f aca="false">G17</f>
        <v>5.920499</v>
      </c>
      <c r="I13" s="32" t="n">
        <f aca="false">H17</f>
        <v>6.86129401</v>
      </c>
      <c r="J13" s="32" t="n">
        <f aca="false">I17</f>
        <v>8.7926810699</v>
      </c>
      <c r="K13" s="32" t="n">
        <f aca="false">J17</f>
        <v>9.704754259201</v>
      </c>
      <c r="L13" s="32" t="n">
        <f aca="false">K17</f>
        <v>11.607706716609</v>
      </c>
      <c r="M13" s="32" t="n">
        <f aca="false">L17</f>
        <v>12.4916296494429</v>
      </c>
      <c r="N13" s="32" t="n">
        <f aca="false">M17</f>
        <v>14.3667133529485</v>
      </c>
      <c r="O13" s="32" t="n">
        <f aca="false">N17</f>
        <v>15.223046219419</v>
      </c>
      <c r="P13" s="32" t="n">
        <f aca="false">O17</f>
        <v>17.0708157572248</v>
      </c>
      <c r="Q13" s="32" t="n">
        <f aca="false">P17</f>
        <v>18.9001075996525</v>
      </c>
      <c r="R13" s="32" t="n">
        <f aca="false">Q17</f>
        <v>21.711106523656</v>
      </c>
      <c r="S13" s="32" t="n">
        <f aca="false">R17</f>
        <v>23.4939954584195</v>
      </c>
      <c r="T13" s="32" t="n">
        <f aca="false">S17</f>
        <v>21.6072444030682</v>
      </c>
      <c r="U13" s="32" t="n">
        <f aca="false">T17</f>
        <v>23.3911719590375</v>
      </c>
      <c r="V13" s="32" t="n">
        <f aca="false">U17</f>
        <v>26.1572602394472</v>
      </c>
      <c r="W13" s="32" t="n">
        <f aca="false">V17</f>
        <v>27.8956876370527</v>
      </c>
      <c r="X13" s="32" t="n">
        <f aca="false">W17</f>
        <v>30.6167307606822</v>
      </c>
      <c r="Y13" s="32" t="n">
        <f aca="false">X17</f>
        <v>32.3105634530753</v>
      </c>
      <c r="Z13" s="32" t="n">
        <f aca="false">Y17</f>
        <v>34.9874578185446</v>
      </c>
      <c r="AA13" s="32" t="n">
        <f aca="false">Z17</f>
        <v>36.6375832403591</v>
      </c>
      <c r="AB13" s="32" t="n">
        <f aca="false">AA17</f>
        <v>39.2712074079556</v>
      </c>
      <c r="AC13" s="32" t="n">
        <f aca="false">AB17</f>
        <v>41.878495333876</v>
      </c>
      <c r="AD13" s="32" t="n">
        <f aca="false">AC17</f>
        <v>45.4597103805372</v>
      </c>
      <c r="AE13" s="32" t="n">
        <f aca="false">AD17</f>
        <v>48.0051132767319</v>
      </c>
      <c r="AF13" s="32" t="n">
        <f aca="false">AE17</f>
        <v>51.5250621439646</v>
      </c>
      <c r="AG13" s="32" t="n">
        <f aca="false">AF17</f>
        <v>54.0098115225249</v>
      </c>
      <c r="AH13" s="32" t="n">
        <f aca="false">AG17</f>
        <v>57.4697134072997</v>
      </c>
      <c r="AI13" s="32" t="n">
        <f aca="false">AH17</f>
        <v>59.8950162732267</v>
      </c>
      <c r="AJ13" s="32" t="n">
        <f aca="false">AI17</f>
        <v>62.2960661104944</v>
      </c>
      <c r="AK13" s="32" t="n">
        <f aca="false">AJ17</f>
        <v>63.6731054493894</v>
      </c>
    </row>
    <row r="14" customFormat="false" ht="15" hidden="false" customHeight="true" outlineLevel="0" collapsed="false">
      <c r="A14" s="25" t="s">
        <v>247</v>
      </c>
      <c r="B14" s="32" t="n">
        <f aca="false">B13*Cases!$I$15+IF(B5=Cases!$I$32,B13*(1-Cases!$I$15)*Cases!$I$33,0)</f>
        <v>0</v>
      </c>
      <c r="C14" s="32" t="n">
        <f aca="false">C13*Cases!$I$15+IF(C5=Cases!$I$32,C13*(1-Cases!$I$15)*Cases!$I$33,0)</f>
        <v>0</v>
      </c>
      <c r="D14" s="32" t="n">
        <f aca="false">D13*Cases!$I$15+IF(D5=Cases!$I$32,D13*(1-Cases!$I$15)*Cases!$I$33,0)</f>
        <v>0</v>
      </c>
      <c r="E14" s="32" t="n">
        <f aca="false">E13*Cases!$I$15+IF(E5=Cases!$I$32,E13*(1-Cases!$I$15)*Cases!$I$33,0)</f>
        <v>0.01</v>
      </c>
      <c r="F14" s="32" t="n">
        <f aca="false">F13*Cases!$I$15+IF(F5=Cases!$I$32,F13*(1-Cases!$I$15)*Cases!$I$33,0)</f>
        <v>0.0299</v>
      </c>
      <c r="G14" s="32" t="n">
        <f aca="false">G13*Cases!$I$15+IF(G5=Cases!$I$32,G13*(1-Cases!$I$15)*Cases!$I$33,0)</f>
        <v>0.039601</v>
      </c>
      <c r="H14" s="32" t="n">
        <f aca="false">H13*Cases!$I$15+IF(H5=Cases!$I$32,H13*(1-Cases!$I$15)*Cases!$I$33,0)</f>
        <v>0.05920499</v>
      </c>
      <c r="I14" s="32" t="n">
        <f aca="false">I13*Cases!$I$15+IF(I5=Cases!$I$32,I13*(1-Cases!$I$15)*Cases!$I$33,0)</f>
        <v>0.0686129401</v>
      </c>
      <c r="J14" s="32" t="n">
        <f aca="false">J13*Cases!$I$15+IF(J5=Cases!$I$32,J13*(1-Cases!$I$15)*Cases!$I$33,0)</f>
        <v>0.087926810699</v>
      </c>
      <c r="K14" s="32" t="n">
        <f aca="false">K13*Cases!$I$15+IF(K5=Cases!$I$32,K13*(1-Cases!$I$15)*Cases!$I$33,0)</f>
        <v>0.09704754259201</v>
      </c>
      <c r="L14" s="32" t="n">
        <f aca="false">L13*Cases!$I$15+IF(L5=Cases!$I$32,L13*(1-Cases!$I$15)*Cases!$I$33,0)</f>
        <v>0.11607706716609</v>
      </c>
      <c r="M14" s="32" t="n">
        <f aca="false">M13*Cases!$I$15+IF(M5=Cases!$I$32,M13*(1-Cases!$I$15)*Cases!$I$33,0)</f>
        <v>0.124916296494429</v>
      </c>
      <c r="N14" s="32" t="n">
        <f aca="false">N13*Cases!$I$15+IF(N5=Cases!$I$32,N13*(1-Cases!$I$15)*Cases!$I$33,0)</f>
        <v>0.143667133529485</v>
      </c>
      <c r="O14" s="32" t="n">
        <f aca="false">O13*Cases!$I$15+IF(O5=Cases!$I$32,O13*(1-Cases!$I$15)*Cases!$I$33,0)</f>
        <v>0.15223046219419</v>
      </c>
      <c r="P14" s="32" t="n">
        <f aca="false">P13*Cases!$I$15+IF(P5=Cases!$I$32,P13*(1-Cases!$I$15)*Cases!$I$33,0)</f>
        <v>0.170708157572248</v>
      </c>
      <c r="Q14" s="32" t="n">
        <f aca="false">Q13*Cases!$I$15+IF(Q5=Cases!$I$32,Q13*(1-Cases!$I$15)*Cases!$I$33,0)</f>
        <v>0.189001075996525</v>
      </c>
      <c r="R14" s="32" t="n">
        <f aca="false">R13*Cases!$I$15+IF(R5=Cases!$I$32,R13*(1-Cases!$I$15)*Cases!$I$33,0)</f>
        <v>0.21711106523656</v>
      </c>
      <c r="S14" s="32" t="n">
        <f aca="false">S13*Cases!$I$15+IF(S5=Cases!$I$32,S13*(1-Cases!$I$15)*Cases!$I$33,0)</f>
        <v>4.88675105535125</v>
      </c>
      <c r="T14" s="32" t="n">
        <f aca="false">T13*Cases!$I$15+IF(T5=Cases!$I$32,T13*(1-Cases!$I$15)*Cases!$I$33,0)</f>
        <v>0.216072444030682</v>
      </c>
      <c r="U14" s="32" t="n">
        <f aca="false">U13*Cases!$I$15+IF(U5=Cases!$I$32,U13*(1-Cases!$I$15)*Cases!$I$33,0)</f>
        <v>0.233911719590375</v>
      </c>
      <c r="V14" s="32" t="n">
        <f aca="false">V13*Cases!$I$15+IF(V5=Cases!$I$32,V13*(1-Cases!$I$15)*Cases!$I$33,0)</f>
        <v>0.261572602394472</v>
      </c>
      <c r="W14" s="32" t="n">
        <f aca="false">W13*Cases!$I$15+IF(W5=Cases!$I$32,W13*(1-Cases!$I$15)*Cases!$I$33,0)</f>
        <v>0.278956876370527</v>
      </c>
      <c r="X14" s="32" t="n">
        <f aca="false">X13*Cases!$I$15+IF(X5=Cases!$I$32,X13*(1-Cases!$I$15)*Cases!$I$33,0)</f>
        <v>0.306167307606822</v>
      </c>
      <c r="Y14" s="32" t="n">
        <f aca="false">Y13*Cases!$I$15+IF(Y5=Cases!$I$32,Y13*(1-Cases!$I$15)*Cases!$I$33,0)</f>
        <v>0.323105634530753</v>
      </c>
      <c r="Z14" s="32" t="n">
        <f aca="false">Z13*Cases!$I$15+IF(Z5=Cases!$I$32,Z13*(1-Cases!$I$15)*Cases!$I$33,0)</f>
        <v>0.349874578185446</v>
      </c>
      <c r="AA14" s="32" t="n">
        <f aca="false">AA13*Cases!$I$15+IF(AA5=Cases!$I$32,AA13*(1-Cases!$I$15)*Cases!$I$33,0)</f>
        <v>0.366375832403591</v>
      </c>
      <c r="AB14" s="32" t="n">
        <f aca="false">AB13*Cases!$I$15+IF(AB5=Cases!$I$32,AB13*(1-Cases!$I$15)*Cases!$I$33,0)</f>
        <v>0.392712074079556</v>
      </c>
      <c r="AC14" s="32" t="n">
        <f aca="false">AC13*Cases!$I$15+IF(AC5=Cases!$I$32,AC13*(1-Cases!$I$15)*Cases!$I$33,0)</f>
        <v>0.41878495333876</v>
      </c>
      <c r="AD14" s="32" t="n">
        <f aca="false">AD13*Cases!$I$15+IF(AD5=Cases!$I$32,AD13*(1-Cases!$I$15)*Cases!$I$33,0)</f>
        <v>0.454597103805372</v>
      </c>
      <c r="AE14" s="32" t="n">
        <f aca="false">AE13*Cases!$I$15+IF(AE5=Cases!$I$32,AE13*(1-Cases!$I$15)*Cases!$I$33,0)</f>
        <v>0.480051132767319</v>
      </c>
      <c r="AF14" s="32" t="n">
        <f aca="false">AF13*Cases!$I$15+IF(AF5=Cases!$I$32,AF13*(1-Cases!$I$15)*Cases!$I$33,0)</f>
        <v>0.515250621439646</v>
      </c>
      <c r="AG14" s="32" t="n">
        <f aca="false">AG13*Cases!$I$15+IF(AG5=Cases!$I$32,AG13*(1-Cases!$I$15)*Cases!$I$33,0)</f>
        <v>0.540098115225249</v>
      </c>
      <c r="AH14" s="32" t="n">
        <f aca="false">AH13*Cases!$I$15+IF(AH5=Cases!$I$32,AH13*(1-Cases!$I$15)*Cases!$I$33,0)</f>
        <v>0.574697134072997</v>
      </c>
      <c r="AI14" s="32" t="n">
        <f aca="false">AI13*Cases!$I$15+IF(AI5=Cases!$I$32,AI13*(1-Cases!$I$15)*Cases!$I$33,0)</f>
        <v>0.598950162732267</v>
      </c>
      <c r="AJ14" s="32" t="n">
        <f aca="false">AJ13*Cases!$I$15+IF(AJ5=Cases!$I$32,AJ13*(1-Cases!$I$15)*Cases!$I$33,0)</f>
        <v>0.622960661104944</v>
      </c>
      <c r="AK14" s="32" t="n">
        <f aca="false">AK13*Cases!$I$15+IF(AK5=Cases!$I$32,AK13*(1-Cases!$I$15)*Cases!$I$33,0)</f>
        <v>0.636731054493894</v>
      </c>
    </row>
    <row r="15" customFormat="false" ht="15" hidden="false" customHeight="true" outlineLevel="0" collapsed="false">
      <c r="A15" s="25" t="s">
        <v>248</v>
      </c>
      <c r="B15" s="30" t="n">
        <f aca="false">IF(B5&gt;Cases!$I$14,INDEX($B30:$AK30,1,MAX(1,B5-Cases!$I$14)),0)</f>
        <v>0</v>
      </c>
      <c r="C15" s="30" t="n">
        <f aca="false">IF(C5&gt;Cases!$I$14,INDEX($B30:$AK30,1,MAX(1,C5-Cases!$I$14)),0)</f>
        <v>0</v>
      </c>
      <c r="D15" s="30" t="n">
        <f aca="false">IF(D5&gt;Cases!$I$14,INDEX($B30:$AK30,1,MAX(1,D5-Cases!$I$14)),0)</f>
        <v>1</v>
      </c>
      <c r="E15" s="30" t="n">
        <f aca="false">IF(E5&gt;Cases!$I$14,INDEX($B30:$AK30,1,MAX(1,E5-Cases!$I$14)),0)</f>
        <v>2</v>
      </c>
      <c r="F15" s="30" t="n">
        <f aca="false">IF(F5&gt;Cases!$I$14,INDEX($B30:$AK30,1,MAX(1,F5-Cases!$I$14)),0)</f>
        <v>1</v>
      </c>
      <c r="G15" s="30" t="n">
        <f aca="false">IF(G5&gt;Cases!$I$14,INDEX($B30:$AK30,1,MAX(1,G5-Cases!$I$14)),0)</f>
        <v>2</v>
      </c>
      <c r="H15" s="30" t="n">
        <f aca="false">IF(H5&gt;Cases!$I$14,INDEX($B30:$AK30,1,MAX(1,H5-Cases!$I$14)),0)</f>
        <v>1</v>
      </c>
      <c r="I15" s="30" t="n">
        <f aca="false">IF(I5&gt;Cases!$I$14,INDEX($B30:$AK30,1,MAX(1,I5-Cases!$I$14)),0)</f>
        <v>2</v>
      </c>
      <c r="J15" s="30" t="n">
        <f aca="false">IF(J5&gt;Cases!$I$14,INDEX($B30:$AK30,1,MAX(1,J5-Cases!$I$14)),0)</f>
        <v>1</v>
      </c>
      <c r="K15" s="30" t="n">
        <f aca="false">IF(K5&gt;Cases!$I$14,INDEX($B30:$AK30,1,MAX(1,K5-Cases!$I$14)),0)</f>
        <v>2</v>
      </c>
      <c r="L15" s="30" t="n">
        <f aca="false">IF(L5&gt;Cases!$I$14,INDEX($B30:$AK30,1,MAX(1,L5-Cases!$I$14)),0)</f>
        <v>1</v>
      </c>
      <c r="M15" s="30" t="n">
        <f aca="false">IF(M5&gt;Cases!$I$14,INDEX($B30:$AK30,1,MAX(1,M5-Cases!$I$14)),0)</f>
        <v>2</v>
      </c>
      <c r="N15" s="30" t="n">
        <f aca="false">IF(N5&gt;Cases!$I$14,INDEX($B30:$AK30,1,MAX(1,N5-Cases!$I$14)),0)</f>
        <v>1</v>
      </c>
      <c r="O15" s="30" t="n">
        <f aca="false">IF(O5&gt;Cases!$I$14,INDEX($B30:$AK30,1,MAX(1,O5-Cases!$I$14)),0)</f>
        <v>2</v>
      </c>
      <c r="P15" s="30" t="n">
        <f aca="false">IF(P5&gt;Cases!$I$14,INDEX($B30:$AK30,1,MAX(1,P5-Cases!$I$14)),0)</f>
        <v>2</v>
      </c>
      <c r="Q15" s="30" t="n">
        <f aca="false">IF(Q5&gt;Cases!$I$14,INDEX($B30:$AK30,1,MAX(1,Q5-Cases!$I$14)),0)</f>
        <v>3</v>
      </c>
      <c r="R15" s="30" t="n">
        <f aca="false">IF(R5&gt;Cases!$I$14,INDEX($B30:$AK30,1,MAX(1,R5-Cases!$I$14)),0)</f>
        <v>2</v>
      </c>
      <c r="S15" s="30" t="n">
        <f aca="false">IF(S5&gt;Cases!$I$14,INDEX($B30:$AK30,1,MAX(1,S5-Cases!$I$14)),0)</f>
        <v>3</v>
      </c>
      <c r="T15" s="30" t="n">
        <f aca="false">IF(T5&gt;Cases!$I$14,INDEX($B30:$AK30,1,MAX(1,T5-Cases!$I$14)),0)</f>
        <v>2</v>
      </c>
      <c r="U15" s="30" t="n">
        <f aca="false">IF(U5&gt;Cases!$I$14,INDEX($B30:$AK30,1,MAX(1,U5-Cases!$I$14)),0)</f>
        <v>3</v>
      </c>
      <c r="V15" s="30" t="n">
        <f aca="false">IF(V5&gt;Cases!$I$14,INDEX($B30:$AK30,1,MAX(1,V5-Cases!$I$14)),0)</f>
        <v>2</v>
      </c>
      <c r="W15" s="30" t="n">
        <f aca="false">IF(W5&gt;Cases!$I$14,INDEX($B30:$AK30,1,MAX(1,W5-Cases!$I$14)),0)</f>
        <v>3</v>
      </c>
      <c r="X15" s="30" t="n">
        <f aca="false">IF(X5&gt;Cases!$I$14,INDEX($B30:$AK30,1,MAX(1,X5-Cases!$I$14)),0)</f>
        <v>2</v>
      </c>
      <c r="Y15" s="30" t="n">
        <f aca="false">IF(Y5&gt;Cases!$I$14,INDEX($B30:$AK30,1,MAX(1,Y5-Cases!$I$14)),0)</f>
        <v>3</v>
      </c>
      <c r="Z15" s="30" t="n">
        <f aca="false">IF(Z5&gt;Cases!$I$14,INDEX($B30:$AK30,1,MAX(1,Z5-Cases!$I$14)),0)</f>
        <v>2</v>
      </c>
      <c r="AA15" s="30" t="n">
        <f aca="false">IF(AA5&gt;Cases!$I$14,INDEX($B30:$AK30,1,MAX(1,AA5-Cases!$I$14)),0)</f>
        <v>3</v>
      </c>
      <c r="AB15" s="30" t="n">
        <f aca="false">IF(AB5&gt;Cases!$I$14,INDEX($B30:$AK30,1,MAX(1,AB5-Cases!$I$14)),0)</f>
        <v>3</v>
      </c>
      <c r="AC15" s="30" t="n">
        <f aca="false">IF(AC5&gt;Cases!$I$14,INDEX($B30:$AK30,1,MAX(1,AC5-Cases!$I$14)),0)</f>
        <v>4</v>
      </c>
      <c r="AD15" s="30" t="n">
        <f aca="false">IF(AD5&gt;Cases!$I$14,INDEX($B30:$AK30,1,MAX(1,AD5-Cases!$I$14)),0)</f>
        <v>3</v>
      </c>
      <c r="AE15" s="30" t="n">
        <f aca="false">IF(AE5&gt;Cases!$I$14,INDEX($B30:$AK30,1,MAX(1,AE5-Cases!$I$14)),0)</f>
        <v>4</v>
      </c>
      <c r="AF15" s="30" t="n">
        <f aca="false">IF(AF5&gt;Cases!$I$14,INDEX($B30:$AK30,1,MAX(1,AF5-Cases!$I$14)),0)</f>
        <v>3</v>
      </c>
      <c r="AG15" s="30" t="n">
        <f aca="false">IF(AG5&gt;Cases!$I$14,INDEX($B30:$AK30,1,MAX(1,AG5-Cases!$I$14)),0)</f>
        <v>4</v>
      </c>
      <c r="AH15" s="30" t="n">
        <f aca="false">IF(AH5&gt;Cases!$I$14,INDEX($B30:$AK30,1,MAX(1,AH5-Cases!$I$14)),0)</f>
        <v>3</v>
      </c>
      <c r="AI15" s="30" t="n">
        <f aca="false">IF(AI5&gt;Cases!$I$14,INDEX($B30:$AK30,1,MAX(1,AI5-Cases!$I$14)),0)</f>
        <v>3</v>
      </c>
      <c r="AJ15" s="30" t="n">
        <f aca="false">IF(AJ5&gt;Cases!$I$14,INDEX($B30:$AK30,1,MAX(1,AJ5-Cases!$I$14)),0)</f>
        <v>2</v>
      </c>
      <c r="AK15" s="30" t="n">
        <f aca="false">IF(AK5&gt;Cases!$I$14,INDEX($B30:$AK30,1,MAX(1,AK5-Cases!$I$14)),0)</f>
        <v>2</v>
      </c>
    </row>
    <row r="16" customFormat="false" ht="15" hidden="false" customHeight="true" outlineLevel="0" collapsed="false">
      <c r="A16" s="25" t="s">
        <v>249</v>
      </c>
      <c r="B16" s="32" t="n">
        <f aca="false">B13-B14</f>
        <v>0</v>
      </c>
      <c r="C16" s="32" t="n">
        <f aca="false">C13-C14</f>
        <v>0</v>
      </c>
      <c r="D16" s="32" t="n">
        <f aca="false">D13-D14</f>
        <v>0</v>
      </c>
      <c r="E16" s="32" t="n">
        <f aca="false">E13-E14</f>
        <v>0.99</v>
      </c>
      <c r="F16" s="32" t="n">
        <f aca="false">F13-F14</f>
        <v>2.9601</v>
      </c>
      <c r="G16" s="32" t="n">
        <f aca="false">G13-G14</f>
        <v>3.920499</v>
      </c>
      <c r="H16" s="32" t="n">
        <f aca="false">H13-H14</f>
        <v>5.86129401</v>
      </c>
      <c r="I16" s="32" t="n">
        <f aca="false">I13-I14</f>
        <v>6.7926810699</v>
      </c>
      <c r="J16" s="32" t="n">
        <f aca="false">J13-J14</f>
        <v>8.704754259201</v>
      </c>
      <c r="K16" s="32" t="n">
        <f aca="false">K13-K14</f>
        <v>9.60770671660899</v>
      </c>
      <c r="L16" s="32" t="n">
        <f aca="false">L13-L14</f>
        <v>11.4916296494429</v>
      </c>
      <c r="M16" s="32" t="n">
        <f aca="false">M13-M14</f>
        <v>12.3667133529485</v>
      </c>
      <c r="N16" s="32" t="n">
        <f aca="false">N13-N14</f>
        <v>14.223046219419</v>
      </c>
      <c r="O16" s="32" t="n">
        <f aca="false">O13-O14</f>
        <v>15.0708157572248</v>
      </c>
      <c r="P16" s="32" t="n">
        <f aca="false">P13-P14</f>
        <v>16.9001075996525</v>
      </c>
      <c r="Q16" s="32" t="n">
        <f aca="false">Q13-Q14</f>
        <v>18.711106523656</v>
      </c>
      <c r="R16" s="32" t="n">
        <f aca="false">R13-R14</f>
        <v>21.4939954584195</v>
      </c>
      <c r="S16" s="32" t="n">
        <f aca="false">S13-S14</f>
        <v>18.6072444030682</v>
      </c>
      <c r="T16" s="32" t="n">
        <f aca="false">T13-T14</f>
        <v>21.3911719590375</v>
      </c>
      <c r="U16" s="32" t="n">
        <f aca="false">U13-U14</f>
        <v>23.1572602394472</v>
      </c>
      <c r="V16" s="32" t="n">
        <f aca="false">V13-V14</f>
        <v>25.8956876370527</v>
      </c>
      <c r="W16" s="32" t="n">
        <f aca="false">W13-W14</f>
        <v>27.6167307606822</v>
      </c>
      <c r="X16" s="32" t="n">
        <f aca="false">X13-X14</f>
        <v>30.3105634530753</v>
      </c>
      <c r="Y16" s="32" t="n">
        <f aca="false">Y13-Y14</f>
        <v>31.9874578185446</v>
      </c>
      <c r="Z16" s="32" t="n">
        <f aca="false">Z13-Z14</f>
        <v>34.6375832403591</v>
      </c>
      <c r="AA16" s="32" t="n">
        <f aca="false">AA13-AA14</f>
        <v>36.2712074079556</v>
      </c>
      <c r="AB16" s="32" t="n">
        <f aca="false">AB13-AB14</f>
        <v>38.878495333876</v>
      </c>
      <c r="AC16" s="32" t="n">
        <f aca="false">AC13-AC14</f>
        <v>41.4597103805372</v>
      </c>
      <c r="AD16" s="32" t="n">
        <f aca="false">AD13-AD14</f>
        <v>45.0051132767319</v>
      </c>
      <c r="AE16" s="32" t="n">
        <f aca="false">AE13-AE14</f>
        <v>47.5250621439646</v>
      </c>
      <c r="AF16" s="32" t="n">
        <f aca="false">AF13-AF14</f>
        <v>51.0098115225249</v>
      </c>
      <c r="AG16" s="32" t="n">
        <f aca="false">AG13-AG14</f>
        <v>53.4697134072997</v>
      </c>
      <c r="AH16" s="32" t="n">
        <f aca="false">AH13-AH14</f>
        <v>56.8950162732267</v>
      </c>
      <c r="AI16" s="32" t="n">
        <f aca="false">AI13-AI14</f>
        <v>59.2960661104944</v>
      </c>
      <c r="AJ16" s="32" t="n">
        <f aca="false">AJ13-AJ14</f>
        <v>61.6731054493894</v>
      </c>
      <c r="AK16" s="32" t="n">
        <f aca="false">AK13-AK14</f>
        <v>63.0363743948956</v>
      </c>
    </row>
    <row r="17" customFormat="false" ht="15" hidden="false" customHeight="true" outlineLevel="0" collapsed="false">
      <c r="A17" s="25" t="s">
        <v>250</v>
      </c>
      <c r="B17" s="32" t="n">
        <f aca="false">B16+B15</f>
        <v>0</v>
      </c>
      <c r="C17" s="32" t="n">
        <f aca="false">C16+C15</f>
        <v>0</v>
      </c>
      <c r="D17" s="32" t="n">
        <f aca="false">D16+D15</f>
        <v>1</v>
      </c>
      <c r="E17" s="32" t="n">
        <f aca="false">E16+E15</f>
        <v>2.99</v>
      </c>
      <c r="F17" s="32" t="n">
        <f aca="false">F16+F15</f>
        <v>3.9601</v>
      </c>
      <c r="G17" s="32" t="n">
        <f aca="false">G16+G15</f>
        <v>5.920499</v>
      </c>
      <c r="H17" s="32" t="n">
        <f aca="false">H16+H15</f>
        <v>6.86129401</v>
      </c>
      <c r="I17" s="32" t="n">
        <f aca="false">I16+I15</f>
        <v>8.7926810699</v>
      </c>
      <c r="J17" s="32" t="n">
        <f aca="false">J16+J15</f>
        <v>9.704754259201</v>
      </c>
      <c r="K17" s="32" t="n">
        <f aca="false">K16+K15</f>
        <v>11.607706716609</v>
      </c>
      <c r="L17" s="32" t="n">
        <f aca="false">L16+L15</f>
        <v>12.4916296494429</v>
      </c>
      <c r="M17" s="32" t="n">
        <f aca="false">M16+M15</f>
        <v>14.3667133529485</v>
      </c>
      <c r="N17" s="32" t="n">
        <f aca="false">N16+N15</f>
        <v>15.223046219419</v>
      </c>
      <c r="O17" s="32" t="n">
        <f aca="false">O16+O15</f>
        <v>17.0708157572248</v>
      </c>
      <c r="P17" s="32" t="n">
        <f aca="false">P16+P15</f>
        <v>18.9001075996525</v>
      </c>
      <c r="Q17" s="32" t="n">
        <f aca="false">Q16+Q15</f>
        <v>21.711106523656</v>
      </c>
      <c r="R17" s="32" t="n">
        <f aca="false">R16+R15</f>
        <v>23.4939954584195</v>
      </c>
      <c r="S17" s="32" t="n">
        <f aca="false">S16+S15</f>
        <v>21.6072444030682</v>
      </c>
      <c r="T17" s="32" t="n">
        <f aca="false">T16+T15</f>
        <v>23.3911719590375</v>
      </c>
      <c r="U17" s="32" t="n">
        <f aca="false">U16+U15</f>
        <v>26.1572602394472</v>
      </c>
      <c r="V17" s="32" t="n">
        <f aca="false">V16+V15</f>
        <v>27.8956876370527</v>
      </c>
      <c r="W17" s="32" t="n">
        <f aca="false">W16+W15</f>
        <v>30.6167307606822</v>
      </c>
      <c r="X17" s="32" t="n">
        <f aca="false">X16+X15</f>
        <v>32.3105634530753</v>
      </c>
      <c r="Y17" s="32" t="n">
        <f aca="false">Y16+Y15</f>
        <v>34.9874578185446</v>
      </c>
      <c r="Z17" s="32" t="n">
        <f aca="false">Z16+Z15</f>
        <v>36.6375832403591</v>
      </c>
      <c r="AA17" s="32" t="n">
        <f aca="false">AA16+AA15</f>
        <v>39.2712074079556</v>
      </c>
      <c r="AB17" s="32" t="n">
        <f aca="false">AB16+AB15</f>
        <v>41.878495333876</v>
      </c>
      <c r="AC17" s="32" t="n">
        <f aca="false">AC16+AC15</f>
        <v>45.4597103805372</v>
      </c>
      <c r="AD17" s="32" t="n">
        <f aca="false">AD16+AD15</f>
        <v>48.0051132767319</v>
      </c>
      <c r="AE17" s="32" t="n">
        <f aca="false">AE16+AE15</f>
        <v>51.5250621439646</v>
      </c>
      <c r="AF17" s="32" t="n">
        <f aca="false">AF16+AF15</f>
        <v>54.0098115225249</v>
      </c>
      <c r="AG17" s="32" t="n">
        <f aca="false">AG16+AG15</f>
        <v>57.4697134072997</v>
      </c>
      <c r="AH17" s="32" t="n">
        <f aca="false">AH16+AH15</f>
        <v>59.8950162732267</v>
      </c>
      <c r="AI17" s="32" t="n">
        <f aca="false">AI16+AI15</f>
        <v>62.2960661104944</v>
      </c>
      <c r="AJ17" s="32" t="n">
        <f aca="false">AJ16+AJ15</f>
        <v>63.6731054493894</v>
      </c>
      <c r="AK17" s="32" t="n">
        <f aca="false">AK16+AK15</f>
        <v>65.0363743948956</v>
      </c>
    </row>
    <row r="18" customFormat="false" ht="15" hidden="false" customHeight="true" outlineLevel="0" collapsed="false">
      <c r="A18" s="25" t="s">
        <v>251</v>
      </c>
      <c r="B18" s="32" t="n">
        <f aca="false">B16+B15*Inputs!$B$26</f>
        <v>0</v>
      </c>
      <c r="C18" s="32" t="n">
        <f aca="false">C16+C15*Inputs!$B$26</f>
        <v>0</v>
      </c>
      <c r="D18" s="32" t="n">
        <f aca="false">D16+D15*Inputs!$B$26</f>
        <v>0.5</v>
      </c>
      <c r="E18" s="32" t="n">
        <f aca="false">E16+E15*Inputs!$B$26</f>
        <v>1.99</v>
      </c>
      <c r="F18" s="32" t="n">
        <f aca="false">F16+F15*Inputs!$B$26</f>
        <v>3.4601</v>
      </c>
      <c r="G18" s="32" t="n">
        <f aca="false">G16+G15*Inputs!$B$26</f>
        <v>4.920499</v>
      </c>
      <c r="H18" s="32" t="n">
        <f aca="false">H16+H15*Inputs!$B$26</f>
        <v>6.36129401</v>
      </c>
      <c r="I18" s="32" t="n">
        <f aca="false">I16+I15*Inputs!$B$26</f>
        <v>7.7926810699</v>
      </c>
      <c r="J18" s="32" t="n">
        <f aca="false">J16+J15*Inputs!$B$26</f>
        <v>9.204754259201</v>
      </c>
      <c r="K18" s="32" t="n">
        <f aca="false">K16+K15*Inputs!$B$26</f>
        <v>10.607706716609</v>
      </c>
      <c r="L18" s="32" t="n">
        <f aca="false">L16+L15*Inputs!$B$26</f>
        <v>11.9916296494429</v>
      </c>
      <c r="M18" s="32" t="n">
        <f aca="false">M16+M15*Inputs!$B$26</f>
        <v>13.3667133529485</v>
      </c>
      <c r="N18" s="32" t="n">
        <f aca="false">N16+N15*Inputs!$B$26</f>
        <v>14.723046219419</v>
      </c>
      <c r="O18" s="32" t="n">
        <f aca="false">O16+O15*Inputs!$B$26</f>
        <v>16.0708157572248</v>
      </c>
      <c r="P18" s="32" t="n">
        <f aca="false">P16+P15*Inputs!$B$26</f>
        <v>17.9001075996525</v>
      </c>
      <c r="Q18" s="32" t="n">
        <f aca="false">Q16+Q15*Inputs!$B$26</f>
        <v>20.211106523656</v>
      </c>
      <c r="R18" s="32" t="n">
        <f aca="false">R16+R15*Inputs!$B$26</f>
        <v>22.4939954584195</v>
      </c>
      <c r="S18" s="32" t="n">
        <f aca="false">S16+S15*Inputs!$B$26</f>
        <v>20.1072444030682</v>
      </c>
      <c r="T18" s="32" t="n">
        <f aca="false">T16+T15*Inputs!$B$26</f>
        <v>22.3911719590375</v>
      </c>
      <c r="U18" s="32" t="n">
        <f aca="false">U16+U15*Inputs!$B$26</f>
        <v>24.6572602394472</v>
      </c>
      <c r="V18" s="32" t="n">
        <f aca="false">V16+V15*Inputs!$B$26</f>
        <v>26.8956876370527</v>
      </c>
      <c r="W18" s="32" t="n">
        <f aca="false">W16+W15*Inputs!$B$26</f>
        <v>29.1167307606822</v>
      </c>
      <c r="X18" s="32" t="n">
        <f aca="false">X16+X15*Inputs!$B$26</f>
        <v>31.3105634530753</v>
      </c>
      <c r="Y18" s="32" t="n">
        <f aca="false">Y16+Y15*Inputs!$B$26</f>
        <v>33.4874578185446</v>
      </c>
      <c r="Z18" s="32" t="n">
        <f aca="false">Z16+Z15*Inputs!$B$26</f>
        <v>35.6375832403591</v>
      </c>
      <c r="AA18" s="32" t="n">
        <f aca="false">AA16+AA15*Inputs!$B$26</f>
        <v>37.7712074079556</v>
      </c>
      <c r="AB18" s="32" t="n">
        <f aca="false">AB16+AB15*Inputs!$B$26</f>
        <v>40.378495333876</v>
      </c>
      <c r="AC18" s="32" t="n">
        <f aca="false">AC16+AC15*Inputs!$B$26</f>
        <v>43.4597103805372</v>
      </c>
      <c r="AD18" s="32" t="n">
        <f aca="false">AD16+AD15*Inputs!$B$26</f>
        <v>46.5051132767319</v>
      </c>
      <c r="AE18" s="32" t="n">
        <f aca="false">AE16+AE15*Inputs!$B$26</f>
        <v>49.5250621439646</v>
      </c>
      <c r="AF18" s="32" t="n">
        <f aca="false">AF16+AF15*Inputs!$B$26</f>
        <v>52.5098115225249</v>
      </c>
      <c r="AG18" s="32" t="n">
        <f aca="false">AG16+AG15*Inputs!$B$26</f>
        <v>55.4697134072997</v>
      </c>
      <c r="AH18" s="32" t="n">
        <f aca="false">AH16+AH15*Inputs!$B$26</f>
        <v>58.3950162732267</v>
      </c>
      <c r="AI18" s="32" t="n">
        <f aca="false">AI16+AI15*Inputs!$B$26</f>
        <v>60.7960661104944</v>
      </c>
      <c r="AJ18" s="32" t="n">
        <f aca="false">AJ16+AJ15*Inputs!$B$26</f>
        <v>62.6731054493894</v>
      </c>
      <c r="AK18" s="32" t="n">
        <f aca="false">AK16+AK15*Inputs!$B$26</f>
        <v>64.0363743948956</v>
      </c>
    </row>
    <row r="19" customFormat="false" ht="15" hidden="false" customHeight="true" outlineLevel="0" collapsed="false">
      <c r="A19" s="25" t="s">
        <v>252</v>
      </c>
      <c r="B19" s="32" t="n">
        <f aca="false">B17</f>
        <v>0</v>
      </c>
      <c r="C19" s="32" t="n">
        <f aca="false">C17</f>
        <v>0</v>
      </c>
      <c r="D19" s="32" t="n">
        <f aca="false">D17</f>
        <v>1</v>
      </c>
      <c r="E19" s="32" t="n">
        <f aca="false">E17</f>
        <v>2.99</v>
      </c>
      <c r="F19" s="32" t="n">
        <f aca="false">F17</f>
        <v>3.9601</v>
      </c>
      <c r="G19" s="32" t="n">
        <f aca="false">G17</f>
        <v>5.920499</v>
      </c>
      <c r="H19" s="32" t="n">
        <f aca="false">H17</f>
        <v>6.86129401</v>
      </c>
      <c r="I19" s="32" t="n">
        <f aca="false">I17</f>
        <v>8.7926810699</v>
      </c>
      <c r="J19" s="32" t="n">
        <f aca="false">J17</f>
        <v>9.704754259201</v>
      </c>
      <c r="K19" s="32" t="n">
        <f aca="false">K17</f>
        <v>11.607706716609</v>
      </c>
      <c r="L19" s="32" t="n">
        <f aca="false">L17</f>
        <v>12.4916296494429</v>
      </c>
      <c r="M19" s="32" t="n">
        <f aca="false">M17</f>
        <v>14.3667133529485</v>
      </c>
      <c r="N19" s="32" t="n">
        <f aca="false">N17</f>
        <v>15.223046219419</v>
      </c>
      <c r="O19" s="32" t="n">
        <f aca="false">O17</f>
        <v>17.0708157572248</v>
      </c>
      <c r="P19" s="32" t="n">
        <f aca="false">P17</f>
        <v>18.9001075996525</v>
      </c>
      <c r="Q19" s="32" t="n">
        <f aca="false">Q17</f>
        <v>21.711106523656</v>
      </c>
      <c r="R19" s="32" t="n">
        <f aca="false">R17</f>
        <v>23.4939954584195</v>
      </c>
      <c r="S19" s="32" t="n">
        <f aca="false">S17</f>
        <v>21.6072444030682</v>
      </c>
      <c r="T19" s="32" t="n">
        <f aca="false">T17</f>
        <v>23.3911719590375</v>
      </c>
      <c r="U19" s="32" t="n">
        <f aca="false">U17</f>
        <v>26.1572602394472</v>
      </c>
      <c r="V19" s="32" t="n">
        <f aca="false">V17</f>
        <v>27.8956876370527</v>
      </c>
      <c r="W19" s="32" t="n">
        <f aca="false">W17</f>
        <v>30.6167307606822</v>
      </c>
      <c r="X19" s="32" t="n">
        <f aca="false">X17</f>
        <v>32.3105634530753</v>
      </c>
      <c r="Y19" s="32" t="n">
        <f aca="false">Y17</f>
        <v>34.9874578185446</v>
      </c>
      <c r="Z19" s="32" t="n">
        <f aca="false">Z17</f>
        <v>36.6375832403591</v>
      </c>
      <c r="AA19" s="32" t="n">
        <f aca="false">AA17</f>
        <v>39.2712074079556</v>
      </c>
      <c r="AB19" s="32" t="n">
        <f aca="false">AB17</f>
        <v>41.878495333876</v>
      </c>
      <c r="AC19" s="32" t="n">
        <f aca="false">AC17</f>
        <v>45.4597103805372</v>
      </c>
      <c r="AD19" s="32" t="n">
        <f aca="false">AD17</f>
        <v>48.0051132767319</v>
      </c>
      <c r="AE19" s="32" t="n">
        <f aca="false">AE17</f>
        <v>51.5250621439646</v>
      </c>
      <c r="AF19" s="32" t="n">
        <f aca="false">AF17</f>
        <v>54.0098115225249</v>
      </c>
      <c r="AG19" s="32" t="n">
        <f aca="false">AG17</f>
        <v>57.4697134072997</v>
      </c>
      <c r="AH19" s="32" t="n">
        <f aca="false">AH17</f>
        <v>59.8950162732267</v>
      </c>
      <c r="AI19" s="32" t="n">
        <f aca="false">AI17</f>
        <v>62.2960661104944</v>
      </c>
      <c r="AJ19" s="32" t="n">
        <f aca="false">AJ17</f>
        <v>63.6731054493894</v>
      </c>
      <c r="AK19" s="32" t="n">
        <f aca="false">AK17</f>
        <v>65.0363743948956</v>
      </c>
    </row>
    <row r="20" customFormat="false" ht="15" hidden="false" customHeight="true" outlineLevel="0" collapsed="false">
      <c r="A20" s="25" t="s">
        <v>253</v>
      </c>
      <c r="B20" s="32" t="n">
        <f aca="false">B19*(Cases!$I$18+2*Cases!$I$19+Cases!$I$20)</f>
        <v>0</v>
      </c>
      <c r="C20" s="32" t="n">
        <f aca="false">C19*(Cases!$I$18+2*Cases!$I$19+Cases!$I$20)</f>
        <v>0</v>
      </c>
      <c r="D20" s="32" t="n">
        <f aca="false">D19*(Cases!$I$18+2*Cases!$I$19+Cases!$I$20)</f>
        <v>1.2</v>
      </c>
      <c r="E20" s="32" t="n">
        <f aca="false">E19*(Cases!$I$18+2*Cases!$I$19+Cases!$I$20)</f>
        <v>3.588</v>
      </c>
      <c r="F20" s="32" t="n">
        <f aca="false">F19*(Cases!$I$18+2*Cases!$I$19+Cases!$I$20)</f>
        <v>4.75212</v>
      </c>
      <c r="G20" s="32" t="n">
        <f aca="false">G19*(Cases!$I$18+2*Cases!$I$19+Cases!$I$20)</f>
        <v>7.1045988</v>
      </c>
      <c r="H20" s="32" t="n">
        <f aca="false">H19*(Cases!$I$18+2*Cases!$I$19+Cases!$I$20)</f>
        <v>8.233552812</v>
      </c>
      <c r="I20" s="32" t="n">
        <f aca="false">I19*(Cases!$I$18+2*Cases!$I$19+Cases!$I$20)</f>
        <v>10.55121728388</v>
      </c>
      <c r="J20" s="32" t="n">
        <f aca="false">J19*(Cases!$I$18+2*Cases!$I$19+Cases!$I$20)</f>
        <v>11.6457051110412</v>
      </c>
      <c r="K20" s="32" t="n">
        <f aca="false">K19*(Cases!$I$18+2*Cases!$I$19+Cases!$I$20)</f>
        <v>13.9292480599308</v>
      </c>
      <c r="L20" s="32" t="n">
        <f aca="false">L19*(Cases!$I$18+2*Cases!$I$19+Cases!$I$20)</f>
        <v>14.9899555793315</v>
      </c>
      <c r="M20" s="32" t="n">
        <f aca="false">M19*(Cases!$I$18+2*Cases!$I$19+Cases!$I$20)</f>
        <v>17.2400560235382</v>
      </c>
      <c r="N20" s="32" t="n">
        <f aca="false">N19*(Cases!$I$18+2*Cases!$I$19+Cases!$I$20)</f>
        <v>18.2676554633028</v>
      </c>
      <c r="O20" s="32" t="n">
        <f aca="false">O19*(Cases!$I$18+2*Cases!$I$19+Cases!$I$20)</f>
        <v>20.4849789086698</v>
      </c>
      <c r="P20" s="32" t="n">
        <f aca="false">P19*(Cases!$I$18+2*Cases!$I$19+Cases!$I$20)</f>
        <v>22.6801291195831</v>
      </c>
      <c r="Q20" s="32" t="n">
        <f aca="false">Q19*(Cases!$I$18+2*Cases!$I$19+Cases!$I$20)</f>
        <v>26.0533278283872</v>
      </c>
      <c r="R20" s="32" t="n">
        <f aca="false">R19*(Cases!$I$18+2*Cases!$I$19+Cases!$I$20)</f>
        <v>28.1927945501034</v>
      </c>
      <c r="S20" s="32" t="n">
        <f aca="false">S19*(Cases!$I$18+2*Cases!$I$19+Cases!$I$20)</f>
        <v>25.9286932836819</v>
      </c>
      <c r="T20" s="32" t="n">
        <f aca="false">T19*(Cases!$I$18+2*Cases!$I$19+Cases!$I$20)</f>
        <v>28.069406350845</v>
      </c>
      <c r="U20" s="32" t="n">
        <f aca="false">U19*(Cases!$I$18+2*Cases!$I$19+Cases!$I$20)</f>
        <v>31.3887122873366</v>
      </c>
      <c r="V20" s="32" t="n">
        <f aca="false">V19*(Cases!$I$18+2*Cases!$I$19+Cases!$I$20)</f>
        <v>33.4748251644632</v>
      </c>
      <c r="W20" s="32" t="n">
        <f aca="false">W19*(Cases!$I$18+2*Cases!$I$19+Cases!$I$20)</f>
        <v>36.7400769128186</v>
      </c>
      <c r="X20" s="32" t="n">
        <f aca="false">X19*(Cases!$I$18+2*Cases!$I$19+Cases!$I$20)</f>
        <v>38.7726761436904</v>
      </c>
      <c r="Y20" s="32" t="n">
        <f aca="false">Y19*(Cases!$I$18+2*Cases!$I$19+Cases!$I$20)</f>
        <v>41.9849493822535</v>
      </c>
      <c r="Z20" s="32" t="n">
        <f aca="false">Z19*(Cases!$I$18+2*Cases!$I$19+Cases!$I$20)</f>
        <v>43.965099888431</v>
      </c>
      <c r="AA20" s="32" t="n">
        <f aca="false">AA19*(Cases!$I$18+2*Cases!$I$19+Cases!$I$20)</f>
        <v>47.1254488895467</v>
      </c>
      <c r="AB20" s="32" t="n">
        <f aca="false">AB19*(Cases!$I$18+2*Cases!$I$19+Cases!$I$20)</f>
        <v>50.2541944006512</v>
      </c>
      <c r="AC20" s="32" t="n">
        <f aca="false">AC19*(Cases!$I$18+2*Cases!$I$19+Cases!$I$20)</f>
        <v>54.5516524566447</v>
      </c>
      <c r="AD20" s="32" t="n">
        <f aca="false">AD19*(Cases!$I$18+2*Cases!$I$19+Cases!$I$20)</f>
        <v>57.6061359320783</v>
      </c>
      <c r="AE20" s="32" t="n">
        <f aca="false">AE19*(Cases!$I$18+2*Cases!$I$19+Cases!$I$20)</f>
        <v>61.8300745727575</v>
      </c>
      <c r="AF20" s="32" t="n">
        <f aca="false">AF19*(Cases!$I$18+2*Cases!$I$19+Cases!$I$20)</f>
        <v>64.8117738270299</v>
      </c>
      <c r="AG20" s="32" t="n">
        <f aca="false">AG19*(Cases!$I$18+2*Cases!$I$19+Cases!$I$20)</f>
        <v>68.9636560887596</v>
      </c>
      <c r="AH20" s="32" t="n">
        <f aca="false">AH19*(Cases!$I$18+2*Cases!$I$19+Cases!$I$20)</f>
        <v>71.874019527872</v>
      </c>
      <c r="AI20" s="32" t="n">
        <f aca="false">AI19*(Cases!$I$18+2*Cases!$I$19+Cases!$I$20)</f>
        <v>74.7552793325933</v>
      </c>
      <c r="AJ20" s="32" t="n">
        <f aca="false">AJ19*(Cases!$I$18+2*Cases!$I$19+Cases!$I$20)</f>
        <v>76.4077265392673</v>
      </c>
      <c r="AK20" s="32" t="n">
        <f aca="false">AK19*(Cases!$I$18+2*Cases!$I$19+Cases!$I$20)</f>
        <v>78.0436492738747</v>
      </c>
    </row>
    <row r="21" customFormat="false" ht="15" hidden="false" customHeight="true" outlineLevel="0" collapsed="false">
      <c r="A21" s="25" t="s">
        <v>254</v>
      </c>
      <c r="B21" s="30" t="n">
        <f aca="false">(Cases!$I$18*Offers!$B$6+Cases!$I$19*Offers!$B$7+Cases!$I$20*Offers!$B$8)*Cases!$I$16</f>
        <v>1349.73</v>
      </c>
      <c r="C21" s="30" t="n">
        <f aca="false">(Cases!$I$18*Offers!$B$6+Cases!$I$19*Offers!$B$7+Cases!$I$20*Offers!$B$8)*Cases!$I$16</f>
        <v>1349.73</v>
      </c>
      <c r="D21" s="30" t="n">
        <f aca="false">(Cases!$I$18*Offers!$B$6+Cases!$I$19*Offers!$B$7+Cases!$I$20*Offers!$B$8)*Cases!$I$16</f>
        <v>1349.73</v>
      </c>
      <c r="E21" s="30" t="n">
        <f aca="false">(Cases!$I$18*Offers!$B$6+Cases!$I$19*Offers!$B$7+Cases!$I$20*Offers!$B$8)*Cases!$I$16</f>
        <v>1349.73</v>
      </c>
      <c r="F21" s="30" t="n">
        <f aca="false">(Cases!$I$18*Offers!$B$6+Cases!$I$19*Offers!$B$7+Cases!$I$20*Offers!$B$8)*Cases!$I$16</f>
        <v>1349.73</v>
      </c>
      <c r="G21" s="30" t="n">
        <f aca="false">(Cases!$I$18*Offers!$B$6+Cases!$I$19*Offers!$B$7+Cases!$I$20*Offers!$B$8)*Cases!$I$16</f>
        <v>1349.73</v>
      </c>
      <c r="H21" s="30" t="n">
        <f aca="false">(Cases!$I$18*Offers!$B$6+Cases!$I$19*Offers!$B$7+Cases!$I$20*Offers!$B$8)*Cases!$I$16</f>
        <v>1349.73</v>
      </c>
      <c r="I21" s="30" t="n">
        <f aca="false">(Cases!$I$18*Offers!$B$6+Cases!$I$19*Offers!$B$7+Cases!$I$20*Offers!$B$8)*Cases!$I$16</f>
        <v>1349.73</v>
      </c>
      <c r="J21" s="30" t="n">
        <f aca="false">(Cases!$I$18*Offers!$B$6+Cases!$I$19*Offers!$B$7+Cases!$I$20*Offers!$B$8)*Cases!$I$16</f>
        <v>1349.73</v>
      </c>
      <c r="K21" s="30" t="n">
        <f aca="false">(Cases!$I$18*Offers!$B$6+Cases!$I$19*Offers!$B$7+Cases!$I$20*Offers!$B$8)*Cases!$I$16</f>
        <v>1349.73</v>
      </c>
      <c r="L21" s="30" t="n">
        <f aca="false">(Cases!$I$18*Offers!$B$6+Cases!$I$19*Offers!$B$7+Cases!$I$20*Offers!$B$8)*Cases!$I$16</f>
        <v>1349.73</v>
      </c>
      <c r="M21" s="30" t="n">
        <f aca="false">(Cases!$I$18*Offers!$B$6+Cases!$I$19*Offers!$B$7+Cases!$I$20*Offers!$B$8)*Cases!$I$16</f>
        <v>1349.73</v>
      </c>
      <c r="N21" s="30" t="n">
        <f aca="false">(Cases!$I$18*Offers!$B$6+Cases!$I$19*Offers!$B$7+Cases!$I$20*Offers!$B$8)*Cases!$I$16</f>
        <v>1349.73</v>
      </c>
      <c r="O21" s="30" t="n">
        <f aca="false">(Cases!$I$18*Offers!$B$6+Cases!$I$19*Offers!$B$7+Cases!$I$20*Offers!$B$8)*Cases!$I$16</f>
        <v>1349.73</v>
      </c>
      <c r="P21" s="30" t="n">
        <f aca="false">(Cases!$I$18*Offers!$B$6+Cases!$I$19*Offers!$B$7+Cases!$I$20*Offers!$B$8)*Cases!$I$16</f>
        <v>1349.73</v>
      </c>
      <c r="Q21" s="30" t="n">
        <f aca="false">(Cases!$I$18*Offers!$B$6+Cases!$I$19*Offers!$B$7+Cases!$I$20*Offers!$B$8)*Cases!$I$16</f>
        <v>1349.73</v>
      </c>
      <c r="R21" s="30" t="n">
        <f aca="false">(Cases!$I$18*Offers!$B$6+Cases!$I$19*Offers!$B$7+Cases!$I$20*Offers!$B$8)*Cases!$I$16</f>
        <v>1349.73</v>
      </c>
      <c r="S21" s="30" t="n">
        <f aca="false">(Cases!$I$18*Offers!$B$6+Cases!$I$19*Offers!$B$7+Cases!$I$20*Offers!$B$8)*Cases!$I$16</f>
        <v>1349.73</v>
      </c>
      <c r="T21" s="30" t="n">
        <f aca="false">(Cases!$I$18*Offers!$B$6+Cases!$I$19*Offers!$B$7+Cases!$I$20*Offers!$B$8)*Cases!$I$16</f>
        <v>1349.73</v>
      </c>
      <c r="U21" s="30" t="n">
        <f aca="false">(Cases!$I$18*Offers!$B$6+Cases!$I$19*Offers!$B$7+Cases!$I$20*Offers!$B$8)*Cases!$I$16</f>
        <v>1349.73</v>
      </c>
      <c r="V21" s="30" t="n">
        <f aca="false">(Cases!$I$18*Offers!$B$6+Cases!$I$19*Offers!$B$7+Cases!$I$20*Offers!$B$8)*Cases!$I$16</f>
        <v>1349.73</v>
      </c>
      <c r="W21" s="30" t="n">
        <f aca="false">(Cases!$I$18*Offers!$B$6+Cases!$I$19*Offers!$B$7+Cases!$I$20*Offers!$B$8)*Cases!$I$16</f>
        <v>1349.73</v>
      </c>
      <c r="X21" s="30" t="n">
        <f aca="false">(Cases!$I$18*Offers!$B$6+Cases!$I$19*Offers!$B$7+Cases!$I$20*Offers!$B$8)*Cases!$I$16</f>
        <v>1349.73</v>
      </c>
      <c r="Y21" s="30" t="n">
        <f aca="false">(Cases!$I$18*Offers!$B$6+Cases!$I$19*Offers!$B$7+Cases!$I$20*Offers!$B$8)*Cases!$I$16</f>
        <v>1349.73</v>
      </c>
      <c r="Z21" s="30" t="n">
        <f aca="false">(Cases!$I$18*Offers!$B$6+Cases!$I$19*Offers!$B$7+Cases!$I$20*Offers!$B$8)*Cases!$I$16</f>
        <v>1349.73</v>
      </c>
      <c r="AA21" s="30" t="n">
        <f aca="false">(Cases!$I$18*Offers!$B$6+Cases!$I$19*Offers!$B$7+Cases!$I$20*Offers!$B$8)*Cases!$I$16</f>
        <v>1349.73</v>
      </c>
      <c r="AB21" s="30" t="n">
        <f aca="false">(Cases!$I$18*Offers!$B$6+Cases!$I$19*Offers!$B$7+Cases!$I$20*Offers!$B$8)*Cases!$I$16</f>
        <v>1349.73</v>
      </c>
      <c r="AC21" s="30" t="n">
        <f aca="false">(Cases!$I$18*Offers!$B$6+Cases!$I$19*Offers!$B$7+Cases!$I$20*Offers!$B$8)*Cases!$I$16</f>
        <v>1349.73</v>
      </c>
      <c r="AD21" s="30" t="n">
        <f aca="false">(Cases!$I$18*Offers!$B$6+Cases!$I$19*Offers!$B$7+Cases!$I$20*Offers!$B$8)*Cases!$I$16</f>
        <v>1349.73</v>
      </c>
      <c r="AE21" s="30" t="n">
        <f aca="false">(Cases!$I$18*Offers!$B$6+Cases!$I$19*Offers!$B$7+Cases!$I$20*Offers!$B$8)*Cases!$I$16</f>
        <v>1349.73</v>
      </c>
      <c r="AF21" s="30" t="n">
        <f aca="false">(Cases!$I$18*Offers!$B$6+Cases!$I$19*Offers!$B$7+Cases!$I$20*Offers!$B$8)*Cases!$I$16</f>
        <v>1349.73</v>
      </c>
      <c r="AG21" s="30" t="n">
        <f aca="false">(Cases!$I$18*Offers!$B$6+Cases!$I$19*Offers!$B$7+Cases!$I$20*Offers!$B$8)*Cases!$I$16</f>
        <v>1349.73</v>
      </c>
      <c r="AH21" s="30" t="n">
        <f aca="false">(Cases!$I$18*Offers!$B$6+Cases!$I$19*Offers!$B$7+Cases!$I$20*Offers!$B$8)*Cases!$I$16</f>
        <v>1349.73</v>
      </c>
      <c r="AI21" s="30" t="n">
        <f aca="false">(Cases!$I$18*Offers!$B$6+Cases!$I$19*Offers!$B$7+Cases!$I$20*Offers!$B$8)*Cases!$I$16</f>
        <v>1349.73</v>
      </c>
      <c r="AJ21" s="30" t="n">
        <f aca="false">(Cases!$I$18*Offers!$B$6+Cases!$I$19*Offers!$B$7+Cases!$I$20*Offers!$B$8)*Cases!$I$16</f>
        <v>1349.73</v>
      </c>
      <c r="AK21" s="30" t="n">
        <f aca="false">(Cases!$I$18*Offers!$B$6+Cases!$I$19*Offers!$B$7+Cases!$I$20*Offers!$B$8)*Cases!$I$16</f>
        <v>1349.73</v>
      </c>
    </row>
    <row r="22" customFormat="false" ht="15" hidden="false" customHeight="true" outlineLevel="0" collapsed="false">
      <c r="A22" s="25" t="s">
        <v>255</v>
      </c>
      <c r="B22" s="30" t="n">
        <f aca="false">Cases!$I$21*Offers!$B$9*Cases!$I$16</f>
        <v>900</v>
      </c>
      <c r="C22" s="30" t="n">
        <f aca="false">Cases!$I$21*Offers!$B$9*Cases!$I$16</f>
        <v>900</v>
      </c>
      <c r="D22" s="30" t="n">
        <f aca="false">Cases!$I$21*Offers!$B$9*Cases!$I$16</f>
        <v>900</v>
      </c>
      <c r="E22" s="30" t="n">
        <f aca="false">Cases!$I$21*Offers!$B$9*Cases!$I$16</f>
        <v>900</v>
      </c>
      <c r="F22" s="30" t="n">
        <f aca="false">Cases!$I$21*Offers!$B$9*Cases!$I$16</f>
        <v>900</v>
      </c>
      <c r="G22" s="30" t="n">
        <f aca="false">Cases!$I$21*Offers!$B$9*Cases!$I$16</f>
        <v>900</v>
      </c>
      <c r="H22" s="30" t="n">
        <f aca="false">Cases!$I$21*Offers!$B$9*Cases!$I$16</f>
        <v>900</v>
      </c>
      <c r="I22" s="30" t="n">
        <f aca="false">Cases!$I$21*Offers!$B$9*Cases!$I$16</f>
        <v>900</v>
      </c>
      <c r="J22" s="30" t="n">
        <f aca="false">Cases!$I$21*Offers!$B$9*Cases!$I$16</f>
        <v>900</v>
      </c>
      <c r="K22" s="30" t="n">
        <f aca="false">Cases!$I$21*Offers!$B$9*Cases!$I$16</f>
        <v>900</v>
      </c>
      <c r="L22" s="30" t="n">
        <f aca="false">Cases!$I$21*Offers!$B$9*Cases!$I$16</f>
        <v>900</v>
      </c>
      <c r="M22" s="30" t="n">
        <f aca="false">Cases!$I$21*Offers!$B$9*Cases!$I$16</f>
        <v>900</v>
      </c>
      <c r="N22" s="30" t="n">
        <f aca="false">Cases!$I$21*Offers!$B$9*Cases!$I$16</f>
        <v>900</v>
      </c>
      <c r="O22" s="30" t="n">
        <f aca="false">Cases!$I$21*Offers!$B$9*Cases!$I$16</f>
        <v>900</v>
      </c>
      <c r="P22" s="30" t="n">
        <f aca="false">Cases!$I$21*Offers!$B$9*Cases!$I$16</f>
        <v>900</v>
      </c>
      <c r="Q22" s="30" t="n">
        <f aca="false">Cases!$I$21*Offers!$B$9*Cases!$I$16</f>
        <v>900</v>
      </c>
      <c r="R22" s="30" t="n">
        <f aca="false">Cases!$I$21*Offers!$B$9*Cases!$I$16</f>
        <v>900</v>
      </c>
      <c r="S22" s="30" t="n">
        <f aca="false">Cases!$I$21*Offers!$B$9*Cases!$I$16</f>
        <v>900</v>
      </c>
      <c r="T22" s="30" t="n">
        <f aca="false">Cases!$I$21*Offers!$B$9*Cases!$I$16</f>
        <v>900</v>
      </c>
      <c r="U22" s="30" t="n">
        <f aca="false">Cases!$I$21*Offers!$B$9*Cases!$I$16</f>
        <v>900</v>
      </c>
      <c r="V22" s="30" t="n">
        <f aca="false">Cases!$I$21*Offers!$B$9*Cases!$I$16</f>
        <v>900</v>
      </c>
      <c r="W22" s="30" t="n">
        <f aca="false">Cases!$I$21*Offers!$B$9*Cases!$I$16</f>
        <v>900</v>
      </c>
      <c r="X22" s="30" t="n">
        <f aca="false">Cases!$I$21*Offers!$B$9*Cases!$I$16</f>
        <v>900</v>
      </c>
      <c r="Y22" s="30" t="n">
        <f aca="false">Cases!$I$21*Offers!$B$9*Cases!$I$16</f>
        <v>900</v>
      </c>
      <c r="Z22" s="30" t="n">
        <f aca="false">Cases!$I$21*Offers!$B$9*Cases!$I$16</f>
        <v>900</v>
      </c>
      <c r="AA22" s="30" t="n">
        <f aca="false">Cases!$I$21*Offers!$B$9*Cases!$I$16</f>
        <v>900</v>
      </c>
      <c r="AB22" s="30" t="n">
        <f aca="false">Cases!$I$21*Offers!$B$9*Cases!$I$16</f>
        <v>900</v>
      </c>
      <c r="AC22" s="30" t="n">
        <f aca="false">Cases!$I$21*Offers!$B$9*Cases!$I$16</f>
        <v>900</v>
      </c>
      <c r="AD22" s="30" t="n">
        <f aca="false">Cases!$I$21*Offers!$B$9*Cases!$I$16</f>
        <v>900</v>
      </c>
      <c r="AE22" s="30" t="n">
        <f aca="false">Cases!$I$21*Offers!$B$9*Cases!$I$16</f>
        <v>900</v>
      </c>
      <c r="AF22" s="30" t="n">
        <f aca="false">Cases!$I$21*Offers!$B$9*Cases!$I$16</f>
        <v>900</v>
      </c>
      <c r="AG22" s="30" t="n">
        <f aca="false">Cases!$I$21*Offers!$B$9*Cases!$I$16</f>
        <v>900</v>
      </c>
      <c r="AH22" s="30" t="n">
        <f aca="false">Cases!$I$21*Offers!$B$9*Cases!$I$16</f>
        <v>900</v>
      </c>
      <c r="AI22" s="30" t="n">
        <f aca="false">Cases!$I$21*Offers!$B$9*Cases!$I$16</f>
        <v>900</v>
      </c>
      <c r="AJ22" s="30" t="n">
        <f aca="false">Cases!$I$21*Offers!$B$9*Cases!$I$16</f>
        <v>900</v>
      </c>
      <c r="AK22" s="30" t="n">
        <f aca="false">Cases!$I$21*Offers!$B$9*Cases!$I$16</f>
        <v>900</v>
      </c>
    </row>
    <row r="23" customFormat="false" ht="15" hidden="false" customHeight="true" outlineLevel="0" collapsed="false">
      <c r="A23" s="25" t="s">
        <v>256</v>
      </c>
      <c r="B23" s="32" t="n">
        <f aca="false">Cases!$I$18*Offers!$D$6+Cases!$I$19*Offers!$D$7+Cases!$I$20*Offers!$D$8+Cases!$I$24+Cases!$I$21*Offers!$D$9</f>
        <v>7.9</v>
      </c>
      <c r="C23" s="32" t="n">
        <f aca="false">Cases!$I$18*Offers!$D$6+Cases!$I$19*Offers!$D$7+Cases!$I$20*Offers!$D$8+Cases!$I$24+Cases!$I$21*Offers!$D$9</f>
        <v>7.9</v>
      </c>
      <c r="D23" s="32" t="n">
        <f aca="false">Cases!$I$18*Offers!$D$6+Cases!$I$19*Offers!$D$7+Cases!$I$20*Offers!$D$8+Cases!$I$24+Cases!$I$21*Offers!$D$9</f>
        <v>7.9</v>
      </c>
      <c r="E23" s="32" t="n">
        <f aca="false">Cases!$I$18*Offers!$D$6+Cases!$I$19*Offers!$D$7+Cases!$I$20*Offers!$D$8+Cases!$I$24+Cases!$I$21*Offers!$D$9</f>
        <v>7.9</v>
      </c>
      <c r="F23" s="32" t="n">
        <f aca="false">Cases!$I$18*Offers!$D$6+Cases!$I$19*Offers!$D$7+Cases!$I$20*Offers!$D$8+Cases!$I$24+Cases!$I$21*Offers!$D$9</f>
        <v>7.9</v>
      </c>
      <c r="G23" s="32" t="n">
        <f aca="false">Cases!$I$18*Offers!$D$6+Cases!$I$19*Offers!$D$7+Cases!$I$20*Offers!$D$8+Cases!$I$24+Cases!$I$21*Offers!$D$9</f>
        <v>7.9</v>
      </c>
      <c r="H23" s="32" t="n">
        <f aca="false">Cases!$I$18*Offers!$D$6+Cases!$I$19*Offers!$D$7+Cases!$I$20*Offers!$D$8+Cases!$I$24+Cases!$I$21*Offers!$D$9</f>
        <v>7.9</v>
      </c>
      <c r="I23" s="32" t="n">
        <f aca="false">Cases!$I$18*Offers!$D$6+Cases!$I$19*Offers!$D$7+Cases!$I$20*Offers!$D$8+Cases!$I$24+Cases!$I$21*Offers!$D$9</f>
        <v>7.9</v>
      </c>
      <c r="J23" s="32" t="n">
        <f aca="false">Cases!$I$18*Offers!$D$6+Cases!$I$19*Offers!$D$7+Cases!$I$20*Offers!$D$8+Cases!$I$24+Cases!$I$21*Offers!$D$9</f>
        <v>7.9</v>
      </c>
      <c r="K23" s="32" t="n">
        <f aca="false">Cases!$I$18*Offers!$D$6+Cases!$I$19*Offers!$D$7+Cases!$I$20*Offers!$D$8+Cases!$I$24+Cases!$I$21*Offers!$D$9</f>
        <v>7.9</v>
      </c>
      <c r="L23" s="32" t="n">
        <f aca="false">Cases!$I$18*Offers!$D$6+Cases!$I$19*Offers!$D$7+Cases!$I$20*Offers!$D$8+Cases!$I$24+Cases!$I$21*Offers!$D$9</f>
        <v>7.9</v>
      </c>
      <c r="M23" s="32" t="n">
        <f aca="false">Cases!$I$18*Offers!$D$6+Cases!$I$19*Offers!$D$7+Cases!$I$20*Offers!$D$8+Cases!$I$24+Cases!$I$21*Offers!$D$9</f>
        <v>7.9</v>
      </c>
      <c r="N23" s="32" t="n">
        <f aca="false">Cases!$I$18*Offers!$D$6+Cases!$I$19*Offers!$D$7+Cases!$I$20*Offers!$D$8+Cases!$I$24+Cases!$I$21*Offers!$D$9</f>
        <v>7.9</v>
      </c>
      <c r="O23" s="32" t="n">
        <f aca="false">Cases!$I$18*Offers!$D$6+Cases!$I$19*Offers!$D$7+Cases!$I$20*Offers!$D$8+Cases!$I$24+Cases!$I$21*Offers!$D$9</f>
        <v>7.9</v>
      </c>
      <c r="P23" s="32" t="n">
        <f aca="false">Cases!$I$18*Offers!$D$6+Cases!$I$19*Offers!$D$7+Cases!$I$20*Offers!$D$8+Cases!$I$24+Cases!$I$21*Offers!$D$9</f>
        <v>7.9</v>
      </c>
      <c r="Q23" s="32" t="n">
        <f aca="false">Cases!$I$18*Offers!$D$6+Cases!$I$19*Offers!$D$7+Cases!$I$20*Offers!$D$8+Cases!$I$24+Cases!$I$21*Offers!$D$9</f>
        <v>7.9</v>
      </c>
      <c r="R23" s="32" t="n">
        <f aca="false">Cases!$I$18*Offers!$D$6+Cases!$I$19*Offers!$D$7+Cases!$I$20*Offers!$D$8+Cases!$I$24+Cases!$I$21*Offers!$D$9</f>
        <v>7.9</v>
      </c>
      <c r="S23" s="32" t="n">
        <f aca="false">Cases!$I$18*Offers!$D$6+Cases!$I$19*Offers!$D$7+Cases!$I$20*Offers!$D$8+Cases!$I$24+Cases!$I$21*Offers!$D$9</f>
        <v>7.9</v>
      </c>
      <c r="T23" s="32" t="n">
        <f aca="false">Cases!$I$18*Offers!$D$6+Cases!$I$19*Offers!$D$7+Cases!$I$20*Offers!$D$8+Cases!$I$24+Cases!$I$21*Offers!$D$9</f>
        <v>7.9</v>
      </c>
      <c r="U23" s="32" t="n">
        <f aca="false">Cases!$I$18*Offers!$D$6+Cases!$I$19*Offers!$D$7+Cases!$I$20*Offers!$D$8+Cases!$I$24+Cases!$I$21*Offers!$D$9</f>
        <v>7.9</v>
      </c>
      <c r="V23" s="32" t="n">
        <f aca="false">Cases!$I$18*Offers!$D$6+Cases!$I$19*Offers!$D$7+Cases!$I$20*Offers!$D$8+Cases!$I$24+Cases!$I$21*Offers!$D$9</f>
        <v>7.9</v>
      </c>
      <c r="W23" s="32" t="n">
        <f aca="false">Cases!$I$18*Offers!$D$6+Cases!$I$19*Offers!$D$7+Cases!$I$20*Offers!$D$8+Cases!$I$24+Cases!$I$21*Offers!$D$9</f>
        <v>7.9</v>
      </c>
      <c r="X23" s="32" t="n">
        <f aca="false">Cases!$I$18*Offers!$D$6+Cases!$I$19*Offers!$D$7+Cases!$I$20*Offers!$D$8+Cases!$I$24+Cases!$I$21*Offers!$D$9</f>
        <v>7.9</v>
      </c>
      <c r="Y23" s="32" t="n">
        <f aca="false">Cases!$I$18*Offers!$D$6+Cases!$I$19*Offers!$D$7+Cases!$I$20*Offers!$D$8+Cases!$I$24+Cases!$I$21*Offers!$D$9</f>
        <v>7.9</v>
      </c>
      <c r="Z23" s="32" t="n">
        <f aca="false">Cases!$I$18*Offers!$D$6+Cases!$I$19*Offers!$D$7+Cases!$I$20*Offers!$D$8+Cases!$I$24+Cases!$I$21*Offers!$D$9</f>
        <v>7.9</v>
      </c>
      <c r="AA23" s="32" t="n">
        <f aca="false">Cases!$I$18*Offers!$D$6+Cases!$I$19*Offers!$D$7+Cases!$I$20*Offers!$D$8+Cases!$I$24+Cases!$I$21*Offers!$D$9</f>
        <v>7.9</v>
      </c>
      <c r="AB23" s="32" t="n">
        <f aca="false">Cases!$I$18*Offers!$D$6+Cases!$I$19*Offers!$D$7+Cases!$I$20*Offers!$D$8+Cases!$I$24+Cases!$I$21*Offers!$D$9</f>
        <v>7.9</v>
      </c>
      <c r="AC23" s="32" t="n">
        <f aca="false">Cases!$I$18*Offers!$D$6+Cases!$I$19*Offers!$D$7+Cases!$I$20*Offers!$D$8+Cases!$I$24+Cases!$I$21*Offers!$D$9</f>
        <v>7.9</v>
      </c>
      <c r="AD23" s="32" t="n">
        <f aca="false">Cases!$I$18*Offers!$D$6+Cases!$I$19*Offers!$D$7+Cases!$I$20*Offers!$D$8+Cases!$I$24+Cases!$I$21*Offers!$D$9</f>
        <v>7.9</v>
      </c>
      <c r="AE23" s="32" t="n">
        <f aca="false">Cases!$I$18*Offers!$D$6+Cases!$I$19*Offers!$D$7+Cases!$I$20*Offers!$D$8+Cases!$I$24+Cases!$I$21*Offers!$D$9</f>
        <v>7.9</v>
      </c>
      <c r="AF23" s="32" t="n">
        <f aca="false">Cases!$I$18*Offers!$D$6+Cases!$I$19*Offers!$D$7+Cases!$I$20*Offers!$D$8+Cases!$I$24+Cases!$I$21*Offers!$D$9</f>
        <v>7.9</v>
      </c>
      <c r="AG23" s="32" t="n">
        <f aca="false">Cases!$I$18*Offers!$D$6+Cases!$I$19*Offers!$D$7+Cases!$I$20*Offers!$D$8+Cases!$I$24+Cases!$I$21*Offers!$D$9</f>
        <v>7.9</v>
      </c>
      <c r="AH23" s="32" t="n">
        <f aca="false">Cases!$I$18*Offers!$D$6+Cases!$I$19*Offers!$D$7+Cases!$I$20*Offers!$D$8+Cases!$I$24+Cases!$I$21*Offers!$D$9</f>
        <v>7.9</v>
      </c>
      <c r="AI23" s="32" t="n">
        <f aca="false">Cases!$I$18*Offers!$D$6+Cases!$I$19*Offers!$D$7+Cases!$I$20*Offers!$D$8+Cases!$I$24+Cases!$I$21*Offers!$D$9</f>
        <v>7.9</v>
      </c>
      <c r="AJ23" s="32" t="n">
        <f aca="false">Cases!$I$18*Offers!$D$6+Cases!$I$19*Offers!$D$7+Cases!$I$20*Offers!$D$8+Cases!$I$24+Cases!$I$21*Offers!$D$9</f>
        <v>7.9</v>
      </c>
      <c r="AK23" s="32" t="n">
        <f aca="false">Cases!$I$18*Offers!$D$6+Cases!$I$19*Offers!$D$7+Cases!$I$20*Offers!$D$8+Cases!$I$24+Cases!$I$21*Offers!$D$9</f>
        <v>7.9</v>
      </c>
    </row>
    <row r="24" customFormat="false" ht="15" hidden="false" customHeight="true" outlineLevel="0" collapsed="false">
      <c r="A24" s="25" t="s">
        <v>257</v>
      </c>
      <c r="B24" s="32" t="n">
        <f aca="false">B17*B23+(B12+B11)*Cases!$I$22+B18*Cases!$I$25</f>
        <v>0</v>
      </c>
      <c r="C24" s="32" t="n">
        <f aca="false">C17*C23+(C12+C11)*Cases!$I$22+C18*Cases!$I$25</f>
        <v>60</v>
      </c>
      <c r="D24" s="32" t="n">
        <f aca="false">D17*D23+(D12+D11)*Cases!$I$22+D18*Cases!$I$25</f>
        <v>128.9</v>
      </c>
      <c r="E24" s="32" t="n">
        <f aca="false">E17*E23+(E12+E11)*Cases!$I$22+E18*Cases!$I$25</f>
        <v>87.601</v>
      </c>
      <c r="F24" s="32" t="n">
        <f aca="false">F17*F23+(F12+F11)*Cases!$I$22+F18*Cases!$I$25</f>
        <v>158.20499</v>
      </c>
      <c r="G24" s="32" t="n">
        <f aca="false">G17*G23+(G12+G11)*Cases!$I$22+G18*Cases!$I$25</f>
        <v>116.6129401</v>
      </c>
      <c r="H24" s="32" t="n">
        <f aca="false">H17*H23+(H12+H11)*Cases!$I$22+H18*Cases!$I$25</f>
        <v>186.926810699</v>
      </c>
      <c r="I24" s="32" t="n">
        <f aca="false">I17*I23+(I12+I11)*Cases!$I$22+I18*Cases!$I$25</f>
        <v>145.04754259201</v>
      </c>
      <c r="J24" s="32" t="n">
        <f aca="false">J17*J23+(J12+J11)*Cases!$I$22+J18*Cases!$I$25</f>
        <v>215.07706716609</v>
      </c>
      <c r="K24" s="32" t="n">
        <f aca="false">K17*K23+(K12+K11)*Cases!$I$22+K18*Cases!$I$25</f>
        <v>172.916296494429</v>
      </c>
      <c r="L24" s="32" t="n">
        <f aca="false">L17*L23+(L12+L11)*Cases!$I$22+L18*Cases!$I$25</f>
        <v>242.667133529485</v>
      </c>
      <c r="M24" s="32" t="n">
        <f aca="false">M17*M23+(M12+M11)*Cases!$I$22+M18*Cases!$I$25</f>
        <v>200.23046219419</v>
      </c>
      <c r="N24" s="32" t="n">
        <f aca="false">N17*N23+(N12+N11)*Cases!$I$22+N18*Cases!$I$25</f>
        <v>269.708157572248</v>
      </c>
      <c r="O24" s="32" t="n">
        <f aca="false">O17*O23+(O12+O11)*Cases!$I$22+O18*Cases!$I$25</f>
        <v>287.001075996525</v>
      </c>
      <c r="P24" s="32" t="n">
        <f aca="false">P17*P23+(P12+P11)*Cases!$I$22+P18*Cases!$I$25</f>
        <v>365.11106523656</v>
      </c>
      <c r="Q24" s="32" t="n">
        <f aca="false">Q17*Q23+(Q12+Q11)*Cases!$I$22+Q18*Cases!$I$25</f>
        <v>331.939954584195</v>
      </c>
      <c r="R24" s="32" t="n">
        <f aca="false">R17*R23+(R12+R11)*Cases!$I$22+R18*Cases!$I$25</f>
        <v>410.590555038353</v>
      </c>
      <c r="S24" s="32" t="n">
        <f aca="false">S17*S23+(S12+S11)*Cases!$I$22+S18*Cases!$I$25</f>
        <v>330.911719590375</v>
      </c>
      <c r="T24" s="32" t="n">
        <f aca="false">T17*T23+(T12+T11)*Cases!$I$22+T18*Cases!$I$25</f>
        <v>409.572602394472</v>
      </c>
      <c r="U24" s="32" t="n">
        <f aca="false">U17*U23+(U12+U11)*Cases!$I$22+U18*Cases!$I$25</f>
        <v>375.956876370527</v>
      </c>
      <c r="V24" s="32" t="n">
        <f aca="false">V17*V23+(V12+V11)*Cases!$I$22+V18*Cases!$I$25</f>
        <v>454.167307606822</v>
      </c>
      <c r="W24" s="32" t="n">
        <f aca="false">W17*W23+(W12+W11)*Cases!$I$22+W18*Cases!$I$25</f>
        <v>420.105634530753</v>
      </c>
      <c r="X24" s="32" t="n">
        <f aca="false">X17*X23+(X12+X11)*Cases!$I$22+X18*Cases!$I$25</f>
        <v>497.874578185446</v>
      </c>
      <c r="Y24" s="32" t="n">
        <f aca="false">Y17*Y23+(Y12+Y11)*Cases!$I$22+Y18*Cases!$I$25</f>
        <v>463.375832403591</v>
      </c>
      <c r="Z24" s="32" t="n">
        <f aca="false">Z17*Z23+(Z12+Z11)*Cases!$I$22+Z18*Cases!$I$25</f>
        <v>540.712074079556</v>
      </c>
      <c r="AA24" s="32" t="n">
        <f aca="false">AA17*AA23+(AA12+AA11)*Cases!$I$22+AA18*Cases!$I$25</f>
        <v>565.78495333876</v>
      </c>
      <c r="AB24" s="32" t="n">
        <f aca="false">AB17*AB23+(AB12+AB11)*Cases!$I$22+AB18*Cases!$I$25</f>
        <v>651.597103805372</v>
      </c>
      <c r="AC24" s="32" t="n">
        <f aca="false">AC17*AC23+(AC12+AC11)*Cases!$I$22+AC18*Cases!$I$25</f>
        <v>626.051132767319</v>
      </c>
      <c r="AD24" s="32" t="n">
        <f aca="false">AD17*AD23+(AD12+AD11)*Cases!$I$22+AD18*Cases!$I$25</f>
        <v>712.250621439646</v>
      </c>
      <c r="AE24" s="32" t="n">
        <f aca="false">AE17*AE23+(AE12+AE11)*Cases!$I$22+AE18*Cases!$I$25</f>
        <v>686.098115225249</v>
      </c>
      <c r="AF24" s="32" t="n">
        <f aca="false">AF17*AF23+(AF12+AF11)*Cases!$I$22+AF18*Cases!$I$25</f>
        <v>771.697134072997</v>
      </c>
      <c r="AG24" s="32" t="n">
        <f aca="false">AG17*AG23+(AG12+AG11)*Cases!$I$22+AG18*Cases!$I$25</f>
        <v>744.950162732267</v>
      </c>
      <c r="AH24" s="32" t="n">
        <f aca="false">AH17*AH23+(AH12+AH11)*Cases!$I$22+AH18*Cases!$I$25</f>
        <v>829.960661104944</v>
      </c>
      <c r="AI24" s="32" t="n">
        <f aca="false">AI17*AI23+(AI12+AI11)*Cases!$I$22+AI18*Cases!$I$25</f>
        <v>853.731054493895</v>
      </c>
      <c r="AJ24" s="32" t="n">
        <f aca="false">AJ17*AJ23+(AJ12+AJ11)*Cases!$I$22+AJ18*Cases!$I$25</f>
        <v>988.363743948956</v>
      </c>
      <c r="AK24" s="32" t="n">
        <f aca="false">AK17*AK23+(AK12+AK11)*Cases!$I$22+AK18*Cases!$I$25</f>
        <v>1061.86010650947</v>
      </c>
    </row>
    <row r="25" customFormat="false" ht="15" hidden="false" customHeight="true" outlineLevel="0" collapsed="false">
      <c r="A25" s="25" t="s">
        <v>258</v>
      </c>
      <c r="B25" s="30" t="n">
        <f aca="false">MAX(0,MIN(Cases!$I$30,MAX(0,ROUNDUP((IF(B5&gt;Inputs!$B$22,INDEX($B24:$AK24,1,MAX(1,B5-Inputs!$B$22)),0)/Inputs!$B$25-Staffing!$F$13)/Inputs!$B$23,0))))</f>
        <v>0</v>
      </c>
      <c r="C25" s="30" t="n">
        <f aca="false">MAX(B25,MIN(Cases!$I$30,MAX(0,ROUNDUP((IF(C5&gt;Inputs!$B$22,INDEX($B24:$AK24,1,MAX(1,C5-Inputs!$B$22)),0)/Inputs!$B$25-Staffing!$F$13)/Inputs!$B$23,0))))</f>
        <v>0</v>
      </c>
      <c r="D25" s="30" t="n">
        <f aca="false">MAX(C25,MIN(Cases!$I$30,MAX(0,ROUNDUP((IF(D5&gt;Inputs!$B$22,INDEX($B24:$AK24,1,MAX(1,D5-Inputs!$B$22)),0)/Inputs!$B$25-Staffing!$F$13)/Inputs!$B$23,0))))</f>
        <v>0</v>
      </c>
      <c r="E25" s="30" t="n">
        <f aca="false">MAX(D25,MIN(Cases!$I$30,MAX(0,ROUNDUP((IF(E5&gt;Inputs!$B$22,INDEX($B24:$AK24,1,MAX(1,E5-Inputs!$B$22)),0)/Inputs!$B$25-Staffing!$F$13)/Inputs!$B$23,0))))</f>
        <v>0</v>
      </c>
      <c r="F25" s="30" t="n">
        <f aca="false">MAX(E25,MIN(Cases!$I$30,MAX(0,ROUNDUP((IF(F5&gt;Inputs!$B$22,INDEX($B24:$AK24,1,MAX(1,F5-Inputs!$B$22)),0)/Inputs!$B$25-Staffing!$F$13)/Inputs!$B$23,0))))</f>
        <v>0</v>
      </c>
      <c r="G25" s="30" t="n">
        <f aca="false">MAX(F25,MIN(Cases!$I$30,MAX(0,ROUNDUP((IF(G5&gt;Inputs!$B$22,INDEX($B24:$AK24,1,MAX(1,G5-Inputs!$B$22)),0)/Inputs!$B$25-Staffing!$F$13)/Inputs!$B$23,0))))</f>
        <v>0</v>
      </c>
      <c r="H25" s="30" t="n">
        <f aca="false">MAX(G25,MIN(Cases!$I$30,MAX(0,ROUNDUP((IF(H5&gt;Inputs!$B$22,INDEX($B24:$AK24,1,MAX(1,H5-Inputs!$B$22)),0)/Inputs!$B$25-Staffing!$F$13)/Inputs!$B$23,0))))</f>
        <v>0</v>
      </c>
      <c r="I25" s="30" t="n">
        <f aca="false">MAX(H25,MIN(Cases!$I$30,MAX(0,ROUNDUP((IF(I5&gt;Inputs!$B$22,INDEX($B24:$AK24,1,MAX(1,I5-Inputs!$B$22)),0)/Inputs!$B$25-Staffing!$F$13)/Inputs!$B$23,0))))</f>
        <v>0</v>
      </c>
      <c r="J25" s="30" t="n">
        <f aca="false">MAX(I25,MIN(Cases!$I$30,MAX(0,ROUNDUP((IF(J5&gt;Inputs!$B$22,INDEX($B24:$AK24,1,MAX(1,J5-Inputs!$B$22)),0)/Inputs!$B$25-Staffing!$F$13)/Inputs!$B$23,0))))</f>
        <v>0</v>
      </c>
      <c r="K25" s="30" t="n">
        <f aca="false">MAX(J25,MIN(Cases!$I$30,MAX(0,ROUNDUP((IF(K5&gt;Inputs!$B$22,INDEX($B24:$AK24,1,MAX(1,K5-Inputs!$B$22)),0)/Inputs!$B$25-Staffing!$F$13)/Inputs!$B$23,0))))</f>
        <v>0</v>
      </c>
      <c r="L25" s="30" t="n">
        <f aca="false">MAX(K25,MIN(Cases!$I$30,MAX(0,ROUNDUP((IF(L5&gt;Inputs!$B$22,INDEX($B24:$AK24,1,MAX(1,L5-Inputs!$B$22)),0)/Inputs!$B$25-Staffing!$F$13)/Inputs!$B$23,0))))</f>
        <v>0</v>
      </c>
      <c r="M25" s="30" t="n">
        <f aca="false">MAX(L25,MIN(Cases!$I$30,MAX(0,ROUNDUP((IF(M5&gt;Inputs!$B$22,INDEX($B24:$AK24,1,MAX(1,M5-Inputs!$B$22)),0)/Inputs!$B$25-Staffing!$F$13)/Inputs!$B$23,0))))</f>
        <v>0</v>
      </c>
      <c r="N25" s="30" t="n">
        <f aca="false">MAX(M25,MIN(Cases!$I$30,MAX(0,ROUNDUP((IF(N5&gt;Inputs!$B$22,INDEX($B24:$AK24,1,MAX(1,N5-Inputs!$B$22)),0)/Inputs!$B$25-Staffing!$F$13)/Inputs!$B$23,0))))</f>
        <v>1</v>
      </c>
      <c r="O25" s="30" t="n">
        <f aca="false">MAX(N25,MIN(Cases!$I$30,MAX(0,ROUNDUP((IF(O5&gt;Inputs!$B$22,INDEX($B24:$AK24,1,MAX(1,O5-Inputs!$B$22)),0)/Inputs!$B$25-Staffing!$F$13)/Inputs!$B$23,0))))</f>
        <v>1</v>
      </c>
      <c r="P25" s="30" t="n">
        <f aca="false">MAX(O25,MIN(Cases!$I$30,MAX(0,ROUNDUP((IF(P5&gt;Inputs!$B$22,INDEX($B24:$AK24,1,MAX(1,P5-Inputs!$B$22)),0)/Inputs!$B$25-Staffing!$F$13)/Inputs!$B$23,0))))</f>
        <v>1</v>
      </c>
      <c r="Q25" s="30" t="n">
        <f aca="false">MAX(P25,MIN(Cases!$I$30,MAX(0,ROUNDUP((IF(Q5&gt;Inputs!$B$22,INDEX($B24:$AK24,1,MAX(1,Q5-Inputs!$B$22)),0)/Inputs!$B$25-Staffing!$F$13)/Inputs!$B$23,0))))</f>
        <v>1</v>
      </c>
      <c r="R25" s="30" t="n">
        <f aca="false">MAX(Q25,MIN(Cases!$I$30,MAX(0,ROUNDUP((IF(R5&gt;Inputs!$B$22,INDEX($B24:$AK24,1,MAX(1,R5-Inputs!$B$22)),0)/Inputs!$B$25-Staffing!$F$13)/Inputs!$B$23,0))))</f>
        <v>2</v>
      </c>
      <c r="S25" s="30" t="n">
        <f aca="false">MAX(R25,MIN(Cases!$I$30,MAX(0,ROUNDUP((IF(S5&gt;Inputs!$B$22,INDEX($B24:$AK24,1,MAX(1,S5-Inputs!$B$22)),0)/Inputs!$B$25-Staffing!$F$13)/Inputs!$B$23,0))))</f>
        <v>2</v>
      </c>
      <c r="T25" s="30" t="n">
        <f aca="false">MAX(S25,MIN(Cases!$I$30,MAX(0,ROUNDUP((IF(T5&gt;Inputs!$B$22,INDEX($B24:$AK24,1,MAX(1,T5-Inputs!$B$22)),0)/Inputs!$B$25-Staffing!$F$13)/Inputs!$B$23,0))))</f>
        <v>3</v>
      </c>
      <c r="U25" s="30" t="n">
        <f aca="false">MAX(T25,MIN(Cases!$I$30,MAX(0,ROUNDUP((IF(U5&gt;Inputs!$B$22,INDEX($B24:$AK24,1,MAX(1,U5-Inputs!$B$22)),0)/Inputs!$B$25-Staffing!$F$13)/Inputs!$B$23,0))))</f>
        <v>3</v>
      </c>
      <c r="V25" s="30" t="n">
        <f aca="false">MAX(U25,MIN(Cases!$I$30,MAX(0,ROUNDUP((IF(V5&gt;Inputs!$B$22,INDEX($B24:$AK24,1,MAX(1,V5-Inputs!$B$22)),0)/Inputs!$B$25-Staffing!$F$13)/Inputs!$B$23,0))))</f>
        <v>3</v>
      </c>
      <c r="W25" s="30" t="n">
        <f aca="false">MAX(V25,MIN(Cases!$I$30,MAX(0,ROUNDUP((IF(W5&gt;Inputs!$B$22,INDEX($B24:$AK24,1,MAX(1,W5-Inputs!$B$22)),0)/Inputs!$B$25-Staffing!$F$13)/Inputs!$B$23,0))))</f>
        <v>3</v>
      </c>
      <c r="X25" s="30" t="n">
        <f aca="false">MAX(W25,MIN(Cases!$I$30,MAX(0,ROUNDUP((IF(X5&gt;Inputs!$B$22,INDEX($B24:$AK24,1,MAX(1,X5-Inputs!$B$22)),0)/Inputs!$B$25-Staffing!$F$13)/Inputs!$B$23,0))))</f>
        <v>3</v>
      </c>
      <c r="Y25" s="30" t="n">
        <f aca="false">MAX(X25,MIN(Cases!$I$30,MAX(0,ROUNDUP((IF(Y5&gt;Inputs!$B$22,INDEX($B24:$AK24,1,MAX(1,Y5-Inputs!$B$22)),0)/Inputs!$B$25-Staffing!$F$13)/Inputs!$B$23,0))))</f>
        <v>3</v>
      </c>
      <c r="Z25" s="30" t="n">
        <f aca="false">MAX(Y25,MIN(Cases!$I$30,MAX(0,ROUNDUP((IF(Z5&gt;Inputs!$B$22,INDEX($B24:$AK24,1,MAX(1,Z5-Inputs!$B$22)),0)/Inputs!$B$25-Staffing!$F$13)/Inputs!$B$23,0))))</f>
        <v>4</v>
      </c>
      <c r="AA25" s="30" t="n">
        <f aca="false">MAX(Z25,MIN(Cases!$I$30,MAX(0,ROUNDUP((IF(AA5&gt;Inputs!$B$22,INDEX($B24:$AK24,1,MAX(1,AA5-Inputs!$B$22)),0)/Inputs!$B$25-Staffing!$F$13)/Inputs!$B$23,0))))</f>
        <v>4</v>
      </c>
      <c r="AB25" s="30" t="n">
        <f aca="false">MAX(AA25,MIN(Cases!$I$30,MAX(0,ROUNDUP((IF(AB5&gt;Inputs!$B$22,INDEX($B24:$AK24,1,MAX(1,AB5-Inputs!$B$22)),0)/Inputs!$B$25-Staffing!$F$13)/Inputs!$B$23,0))))</f>
        <v>4</v>
      </c>
      <c r="AC25" s="30" t="n">
        <f aca="false">MAX(AB25,MIN(Cases!$I$30,MAX(0,ROUNDUP((IF(AC5&gt;Inputs!$B$22,INDEX($B24:$AK24,1,MAX(1,AC5-Inputs!$B$22)),0)/Inputs!$B$25-Staffing!$F$13)/Inputs!$B$23,0))))</f>
        <v>4</v>
      </c>
      <c r="AD25" s="30" t="n">
        <f aca="false">MAX(AC25,MIN(Cases!$I$30,MAX(0,ROUNDUP((IF(AD5&gt;Inputs!$B$22,INDEX($B24:$AK24,1,MAX(1,AD5-Inputs!$B$22)),0)/Inputs!$B$25-Staffing!$F$13)/Inputs!$B$23,0))))</f>
        <v>4</v>
      </c>
      <c r="AE25" s="30" t="n">
        <f aca="false">MAX(AD25,MIN(Cases!$I$30,MAX(0,ROUNDUP((IF(AE5&gt;Inputs!$B$22,INDEX($B24:$AK24,1,MAX(1,AE5-Inputs!$B$22)),0)/Inputs!$B$25-Staffing!$F$13)/Inputs!$B$23,0))))</f>
        <v>4</v>
      </c>
      <c r="AF25" s="30" t="n">
        <f aca="false">MAX(AE25,MIN(Cases!$I$30,MAX(0,ROUNDUP((IF(AF5&gt;Inputs!$B$22,INDEX($B24:$AK24,1,MAX(1,AF5-Inputs!$B$22)),0)/Inputs!$B$25-Staffing!$F$13)/Inputs!$B$23,0))))</f>
        <v>4</v>
      </c>
      <c r="AG25" s="30" t="n">
        <f aca="false">MAX(AF25,MIN(Cases!$I$30,MAX(0,ROUNDUP((IF(AG5&gt;Inputs!$B$22,INDEX($B24:$AK24,1,MAX(1,AG5-Inputs!$B$22)),0)/Inputs!$B$25-Staffing!$F$13)/Inputs!$B$23,0))))</f>
        <v>4</v>
      </c>
      <c r="AH25" s="30" t="n">
        <f aca="false">MAX(AG25,MIN(Cases!$I$30,MAX(0,ROUNDUP((IF(AH5&gt;Inputs!$B$22,INDEX($B24:$AK24,1,MAX(1,AH5-Inputs!$B$22)),0)/Inputs!$B$25-Staffing!$F$13)/Inputs!$B$23,0))))</f>
        <v>4</v>
      </c>
      <c r="AI25" s="30" t="n">
        <f aca="false">MAX(AH25,MIN(Cases!$I$30,MAX(0,ROUNDUP((IF(AI5&gt;Inputs!$B$22,INDEX($B24:$AK24,1,MAX(1,AI5-Inputs!$B$22)),0)/Inputs!$B$25-Staffing!$F$13)/Inputs!$B$23,0))))</f>
        <v>4</v>
      </c>
      <c r="AJ25" s="30" t="n">
        <f aca="false">MAX(AI25,MIN(Cases!$I$30,MAX(0,ROUNDUP((IF(AJ5&gt;Inputs!$B$22,INDEX($B24:$AK24,1,MAX(1,AJ5-Inputs!$B$22)),0)/Inputs!$B$25-Staffing!$F$13)/Inputs!$B$23,0))))</f>
        <v>4</v>
      </c>
      <c r="AK25" s="30" t="n">
        <f aca="false">MAX(AJ25,MIN(Cases!$I$30,MAX(0,ROUNDUP((IF(AK5&gt;Inputs!$B$22,INDEX($B24:$AK24,1,MAX(1,AK5-Inputs!$B$22)),0)/Inputs!$B$25-Staffing!$F$13)/Inputs!$B$23,0))))</f>
        <v>4</v>
      </c>
    </row>
    <row r="26" customFormat="false" ht="15" hidden="false" customHeight="true" outlineLevel="0" collapsed="false">
      <c r="A26" s="25" t="s">
        <v>259</v>
      </c>
      <c r="B26" s="30" t="n">
        <f aca="false">B25-0</f>
        <v>0</v>
      </c>
      <c r="C26" s="30" t="n">
        <f aca="false">C25-B25</f>
        <v>0</v>
      </c>
      <c r="D26" s="30" t="n">
        <f aca="false">D25-C25</f>
        <v>0</v>
      </c>
      <c r="E26" s="30" t="n">
        <f aca="false">E25-D25</f>
        <v>0</v>
      </c>
      <c r="F26" s="30" t="n">
        <f aca="false">F25-E25</f>
        <v>0</v>
      </c>
      <c r="G26" s="30" t="n">
        <f aca="false">G25-F25</f>
        <v>0</v>
      </c>
      <c r="H26" s="30" t="n">
        <f aca="false">H25-G25</f>
        <v>0</v>
      </c>
      <c r="I26" s="30" t="n">
        <f aca="false">I25-H25</f>
        <v>0</v>
      </c>
      <c r="J26" s="30" t="n">
        <f aca="false">J25-I25</f>
        <v>0</v>
      </c>
      <c r="K26" s="30" t="n">
        <f aca="false">K25-J25</f>
        <v>0</v>
      </c>
      <c r="L26" s="30" t="n">
        <f aca="false">L25-K25</f>
        <v>0</v>
      </c>
      <c r="M26" s="30" t="n">
        <f aca="false">M25-L25</f>
        <v>0</v>
      </c>
      <c r="N26" s="30" t="n">
        <f aca="false">N25-M25</f>
        <v>1</v>
      </c>
      <c r="O26" s="30" t="n">
        <f aca="false">O25-N25</f>
        <v>0</v>
      </c>
      <c r="P26" s="30" t="n">
        <f aca="false">P25-O25</f>
        <v>0</v>
      </c>
      <c r="Q26" s="30" t="n">
        <f aca="false">Q25-P25</f>
        <v>0</v>
      </c>
      <c r="R26" s="30" t="n">
        <f aca="false">R25-Q25</f>
        <v>1</v>
      </c>
      <c r="S26" s="30" t="n">
        <f aca="false">S25-R25</f>
        <v>0</v>
      </c>
      <c r="T26" s="30" t="n">
        <f aca="false">T25-S25</f>
        <v>1</v>
      </c>
      <c r="U26" s="30" t="n">
        <f aca="false">U25-T25</f>
        <v>0</v>
      </c>
      <c r="V26" s="30" t="n">
        <f aca="false">V25-U25</f>
        <v>0</v>
      </c>
      <c r="W26" s="30" t="n">
        <f aca="false">W25-V25</f>
        <v>0</v>
      </c>
      <c r="X26" s="30" t="n">
        <f aca="false">X25-W25</f>
        <v>0</v>
      </c>
      <c r="Y26" s="30" t="n">
        <f aca="false">Y25-X25</f>
        <v>0</v>
      </c>
      <c r="Z26" s="30" t="n">
        <f aca="false">Z25-Y25</f>
        <v>1</v>
      </c>
      <c r="AA26" s="30" t="n">
        <f aca="false">AA25-Z25</f>
        <v>0</v>
      </c>
      <c r="AB26" s="30" t="n">
        <f aca="false">AB25-AA25</f>
        <v>0</v>
      </c>
      <c r="AC26" s="30" t="n">
        <f aca="false">AC25-AB25</f>
        <v>0</v>
      </c>
      <c r="AD26" s="30" t="n">
        <f aca="false">AD25-AC25</f>
        <v>0</v>
      </c>
      <c r="AE26" s="30" t="n">
        <f aca="false">AE25-AD25</f>
        <v>0</v>
      </c>
      <c r="AF26" s="30" t="n">
        <f aca="false">AF25-AE25</f>
        <v>0</v>
      </c>
      <c r="AG26" s="30" t="n">
        <f aca="false">AG25-AF25</f>
        <v>0</v>
      </c>
      <c r="AH26" s="30" t="n">
        <f aca="false">AH25-AG25</f>
        <v>0</v>
      </c>
      <c r="AI26" s="30" t="n">
        <f aca="false">AI25-AH25</f>
        <v>0</v>
      </c>
      <c r="AJ26" s="30" t="n">
        <f aca="false">AJ25-AI25</f>
        <v>0</v>
      </c>
      <c r="AK26" s="30" t="n">
        <f aca="false">AK25-AJ25</f>
        <v>0</v>
      </c>
    </row>
    <row r="27" customFormat="false" ht="15" hidden="false" customHeight="true" outlineLevel="0" collapsed="false">
      <c r="A27" s="25" t="s">
        <v>260</v>
      </c>
      <c r="B27" s="32" t="n">
        <f aca="false">Staffing!$F$13+B25*Inputs!$B$23</f>
        <v>270</v>
      </c>
      <c r="C27" s="32" t="n">
        <f aca="false">Staffing!$F$13+C25*Inputs!$B$23</f>
        <v>270</v>
      </c>
      <c r="D27" s="32" t="n">
        <f aca="false">Staffing!$F$13+D25*Inputs!$B$23</f>
        <v>270</v>
      </c>
      <c r="E27" s="32" t="n">
        <f aca="false">Staffing!$F$13+E25*Inputs!$B$23</f>
        <v>270</v>
      </c>
      <c r="F27" s="32" t="n">
        <f aca="false">Staffing!$F$13+F25*Inputs!$B$23</f>
        <v>270</v>
      </c>
      <c r="G27" s="32" t="n">
        <f aca="false">Staffing!$F$13+G25*Inputs!$B$23</f>
        <v>270</v>
      </c>
      <c r="H27" s="32" t="n">
        <f aca="false">Staffing!$F$13+H25*Inputs!$B$23</f>
        <v>270</v>
      </c>
      <c r="I27" s="32" t="n">
        <f aca="false">Staffing!$F$13+I25*Inputs!$B$23</f>
        <v>270</v>
      </c>
      <c r="J27" s="32" t="n">
        <f aca="false">Staffing!$F$13+J25*Inputs!$B$23</f>
        <v>270</v>
      </c>
      <c r="K27" s="32" t="n">
        <f aca="false">Staffing!$F$13+K25*Inputs!$B$23</f>
        <v>270</v>
      </c>
      <c r="L27" s="32" t="n">
        <f aca="false">Staffing!$F$13+L25*Inputs!$B$23</f>
        <v>270</v>
      </c>
      <c r="M27" s="32" t="n">
        <f aca="false">Staffing!$F$13+M25*Inputs!$B$23</f>
        <v>270</v>
      </c>
      <c r="N27" s="32" t="n">
        <f aca="false">Staffing!$F$13+N25*Inputs!$B$23</f>
        <v>370</v>
      </c>
      <c r="O27" s="32" t="n">
        <f aca="false">Staffing!$F$13+O25*Inputs!$B$23</f>
        <v>370</v>
      </c>
      <c r="P27" s="32" t="n">
        <f aca="false">Staffing!$F$13+P25*Inputs!$B$23</f>
        <v>370</v>
      </c>
      <c r="Q27" s="32" t="n">
        <f aca="false">Staffing!$F$13+Q25*Inputs!$B$23</f>
        <v>370</v>
      </c>
      <c r="R27" s="32" t="n">
        <f aca="false">Staffing!$F$13+R25*Inputs!$B$23</f>
        <v>470</v>
      </c>
      <c r="S27" s="32" t="n">
        <f aca="false">Staffing!$F$13+S25*Inputs!$B$23</f>
        <v>470</v>
      </c>
      <c r="T27" s="32" t="n">
        <f aca="false">Staffing!$F$13+T25*Inputs!$B$23</f>
        <v>570</v>
      </c>
      <c r="U27" s="32" t="n">
        <f aca="false">Staffing!$F$13+U25*Inputs!$B$23</f>
        <v>570</v>
      </c>
      <c r="V27" s="32" t="n">
        <f aca="false">Staffing!$F$13+V25*Inputs!$B$23</f>
        <v>570</v>
      </c>
      <c r="W27" s="32" t="n">
        <f aca="false">Staffing!$F$13+W25*Inputs!$B$23</f>
        <v>570</v>
      </c>
      <c r="X27" s="32" t="n">
        <f aca="false">Staffing!$F$13+X25*Inputs!$B$23</f>
        <v>570</v>
      </c>
      <c r="Y27" s="32" t="n">
        <f aca="false">Staffing!$F$13+Y25*Inputs!$B$23</f>
        <v>570</v>
      </c>
      <c r="Z27" s="32" t="n">
        <f aca="false">Staffing!$F$13+Z25*Inputs!$B$23</f>
        <v>670</v>
      </c>
      <c r="AA27" s="32" t="n">
        <f aca="false">Staffing!$F$13+AA25*Inputs!$B$23</f>
        <v>670</v>
      </c>
      <c r="AB27" s="32" t="n">
        <f aca="false">Staffing!$F$13+AB25*Inputs!$B$23</f>
        <v>670</v>
      </c>
      <c r="AC27" s="32" t="n">
        <f aca="false">Staffing!$F$13+AC25*Inputs!$B$23</f>
        <v>670</v>
      </c>
      <c r="AD27" s="32" t="n">
        <f aca="false">Staffing!$F$13+AD25*Inputs!$B$23</f>
        <v>670</v>
      </c>
      <c r="AE27" s="32" t="n">
        <f aca="false">Staffing!$F$13+AE25*Inputs!$B$23</f>
        <v>670</v>
      </c>
      <c r="AF27" s="32" t="n">
        <f aca="false">Staffing!$F$13+AF25*Inputs!$B$23</f>
        <v>670</v>
      </c>
      <c r="AG27" s="32" t="n">
        <f aca="false">Staffing!$F$13+AG25*Inputs!$B$23</f>
        <v>670</v>
      </c>
      <c r="AH27" s="32" t="n">
        <f aca="false">Staffing!$F$13+AH25*Inputs!$B$23</f>
        <v>670</v>
      </c>
      <c r="AI27" s="32" t="n">
        <f aca="false">Staffing!$F$13+AI25*Inputs!$B$23</f>
        <v>670</v>
      </c>
      <c r="AJ27" s="32" t="n">
        <f aca="false">Staffing!$F$13+AJ25*Inputs!$B$23</f>
        <v>670</v>
      </c>
      <c r="AK27" s="32" t="n">
        <f aca="false">Staffing!$F$13+AK25*Inputs!$B$23</f>
        <v>670</v>
      </c>
    </row>
    <row r="28" customFormat="false" ht="15" hidden="false" customHeight="true" outlineLevel="0" collapsed="false">
      <c r="A28" s="25" t="s">
        <v>261</v>
      </c>
      <c r="B28" s="32" t="n">
        <f aca="false">B17*B23</f>
        <v>0</v>
      </c>
      <c r="C28" s="32" t="n">
        <f aca="false">C17*C23</f>
        <v>0</v>
      </c>
      <c r="D28" s="32" t="n">
        <f aca="false">D17*D23</f>
        <v>7.9</v>
      </c>
      <c r="E28" s="32" t="n">
        <f aca="false">E17*E23</f>
        <v>23.621</v>
      </c>
      <c r="F28" s="32" t="n">
        <f aca="false">F17*F23</f>
        <v>31.28479</v>
      </c>
      <c r="G28" s="32" t="n">
        <f aca="false">G17*G23</f>
        <v>46.7719421</v>
      </c>
      <c r="H28" s="32" t="n">
        <f aca="false">H17*H23</f>
        <v>54.204222679</v>
      </c>
      <c r="I28" s="32" t="n">
        <f aca="false">I17*I23</f>
        <v>69.46218045221</v>
      </c>
      <c r="J28" s="32" t="n">
        <f aca="false">J17*J23</f>
        <v>76.6675586476879</v>
      </c>
      <c r="K28" s="32" t="n">
        <f aca="false">K17*K23</f>
        <v>91.700883061211</v>
      </c>
      <c r="L28" s="32" t="n">
        <f aca="false">L17*L23</f>
        <v>98.6838742305989</v>
      </c>
      <c r="M28" s="32" t="n">
        <f aca="false">M17*M23</f>
        <v>113.497035488293</v>
      </c>
      <c r="N28" s="32" t="n">
        <f aca="false">N17*N23</f>
        <v>120.26206513341</v>
      </c>
      <c r="O28" s="32" t="n">
        <f aca="false">O17*O23</f>
        <v>134.859444482076</v>
      </c>
      <c r="P28" s="32" t="n">
        <f aca="false">P17*P23</f>
        <v>149.310850037255</v>
      </c>
      <c r="Q28" s="32" t="n">
        <f aca="false">Q17*Q23</f>
        <v>171.517741536883</v>
      </c>
      <c r="R28" s="32" t="n">
        <f aca="false">R17*R23</f>
        <v>185.602564121514</v>
      </c>
      <c r="S28" s="32" t="n">
        <f aca="false">S17*S23</f>
        <v>170.697230784239</v>
      </c>
      <c r="T28" s="32" t="n">
        <f aca="false">T17*T23</f>
        <v>184.790258476397</v>
      </c>
      <c r="U28" s="32" t="n">
        <f aca="false">U17*U23</f>
        <v>206.642355891633</v>
      </c>
      <c r="V28" s="32" t="n">
        <f aca="false">V17*V23</f>
        <v>220.375932332716</v>
      </c>
      <c r="W28" s="32" t="n">
        <f aca="false">W17*W23</f>
        <v>241.872173009389</v>
      </c>
      <c r="X28" s="32" t="n">
        <f aca="false">X17*X23</f>
        <v>255.253451279295</v>
      </c>
      <c r="Y28" s="32" t="n">
        <f aca="false">Y17*Y23</f>
        <v>276.400916766502</v>
      </c>
      <c r="Z28" s="32" t="n">
        <f aca="false">Z17*Z23</f>
        <v>289.436907598837</v>
      </c>
      <c r="AA28" s="32" t="n">
        <f aca="false">AA17*AA23</f>
        <v>310.242538522849</v>
      </c>
      <c r="AB28" s="32" t="n">
        <f aca="false">AB17*AB23</f>
        <v>330.84011313762</v>
      </c>
      <c r="AC28" s="32" t="n">
        <f aca="false">AC17*AC23</f>
        <v>359.131712006244</v>
      </c>
      <c r="AD28" s="32" t="n">
        <f aca="false">AD17*AD23</f>
        <v>379.240394886182</v>
      </c>
      <c r="AE28" s="32" t="n">
        <f aca="false">AE17*AE23</f>
        <v>407.04799093732</v>
      </c>
      <c r="AF28" s="32" t="n">
        <f aca="false">AF17*AF23</f>
        <v>426.677511027947</v>
      </c>
      <c r="AG28" s="32" t="n">
        <f aca="false">AG17*AG23</f>
        <v>454.010735917667</v>
      </c>
      <c r="AH28" s="32" t="n">
        <f aca="false">AH17*AH23</f>
        <v>473.170628558491</v>
      </c>
      <c r="AI28" s="32" t="n">
        <f aca="false">AI17*AI23</f>
        <v>492.138922272906</v>
      </c>
      <c r="AJ28" s="32" t="n">
        <f aca="false">AJ17*AJ23</f>
        <v>503.017533050177</v>
      </c>
      <c r="AK28" s="32" t="n">
        <f aca="false">AK17*AK23</f>
        <v>513.787357719675</v>
      </c>
    </row>
    <row r="29" customFormat="false" ht="15" hidden="false" customHeight="true" outlineLevel="0" collapsed="false">
      <c r="A29" s="25" t="s">
        <v>262</v>
      </c>
      <c r="B29" s="32" t="n">
        <f aca="false">MAX(0,B27-B28)</f>
        <v>270</v>
      </c>
      <c r="C29" s="32" t="n">
        <f aca="false">MAX(0,C27-C28)</f>
        <v>270</v>
      </c>
      <c r="D29" s="32" t="n">
        <f aca="false">MAX(0,D27-D28)</f>
        <v>262.1</v>
      </c>
      <c r="E29" s="32" t="n">
        <f aca="false">MAX(0,E27-E28)</f>
        <v>246.379</v>
      </c>
      <c r="F29" s="32" t="n">
        <f aca="false">MAX(0,F27-F28)</f>
        <v>238.71521</v>
      </c>
      <c r="G29" s="32" t="n">
        <f aca="false">MAX(0,G27-G28)</f>
        <v>223.2280579</v>
      </c>
      <c r="H29" s="32" t="n">
        <f aca="false">MAX(0,H27-H28)</f>
        <v>215.795777321</v>
      </c>
      <c r="I29" s="32" t="n">
        <f aca="false">MAX(0,I27-I28)</f>
        <v>200.53781954779</v>
      </c>
      <c r="J29" s="32" t="n">
        <f aca="false">MAX(0,J27-J28)</f>
        <v>193.332441352312</v>
      </c>
      <c r="K29" s="32" t="n">
        <f aca="false">MAX(0,K27-K28)</f>
        <v>178.299116938789</v>
      </c>
      <c r="L29" s="32" t="n">
        <f aca="false">MAX(0,L27-L28)</f>
        <v>171.316125769401</v>
      </c>
      <c r="M29" s="32" t="n">
        <f aca="false">MAX(0,M27-M28)</f>
        <v>156.502964511707</v>
      </c>
      <c r="N29" s="32" t="n">
        <f aca="false">MAX(0,N27-N28)</f>
        <v>249.73793486659</v>
      </c>
      <c r="O29" s="32" t="n">
        <f aca="false">MAX(0,O27-O28)</f>
        <v>235.140555517924</v>
      </c>
      <c r="P29" s="32" t="n">
        <f aca="false">MAX(0,P27-P28)</f>
        <v>220.689149962745</v>
      </c>
      <c r="Q29" s="32" t="n">
        <f aca="false">MAX(0,Q27-Q28)</f>
        <v>198.482258463117</v>
      </c>
      <c r="R29" s="32" t="n">
        <f aca="false">MAX(0,R27-R28)</f>
        <v>284.397435878486</v>
      </c>
      <c r="S29" s="32" t="n">
        <f aca="false">MAX(0,S27-S28)</f>
        <v>299.302769215761</v>
      </c>
      <c r="T29" s="32" t="n">
        <f aca="false">MAX(0,T27-T28)</f>
        <v>385.209741523604</v>
      </c>
      <c r="U29" s="32" t="n">
        <f aca="false">MAX(0,U27-U28)</f>
        <v>363.357644108368</v>
      </c>
      <c r="V29" s="32" t="n">
        <f aca="false">MAX(0,V27-V28)</f>
        <v>349.624067667284</v>
      </c>
      <c r="W29" s="32" t="n">
        <f aca="false">MAX(0,W27-W28)</f>
        <v>328.127826990611</v>
      </c>
      <c r="X29" s="32" t="n">
        <f aca="false">MAX(0,X27-X28)</f>
        <v>314.746548720705</v>
      </c>
      <c r="Y29" s="32" t="n">
        <f aca="false">MAX(0,Y27-Y28)</f>
        <v>293.599083233498</v>
      </c>
      <c r="Z29" s="32" t="n">
        <f aca="false">MAX(0,Z27-Z28)</f>
        <v>380.563092401163</v>
      </c>
      <c r="AA29" s="32" t="n">
        <f aca="false">MAX(0,AA27-AA28)</f>
        <v>359.757461477151</v>
      </c>
      <c r="AB29" s="32" t="n">
        <f aca="false">MAX(0,AB27-AB28)</f>
        <v>339.15988686238</v>
      </c>
      <c r="AC29" s="32" t="n">
        <f aca="false">MAX(0,AC27-AC28)</f>
        <v>310.868287993756</v>
      </c>
      <c r="AD29" s="32" t="n">
        <f aca="false">MAX(0,AD27-AD28)</f>
        <v>290.759605113818</v>
      </c>
      <c r="AE29" s="32" t="n">
        <f aca="false">MAX(0,AE27-AE28)</f>
        <v>262.95200906268</v>
      </c>
      <c r="AF29" s="32" t="n">
        <f aca="false">MAX(0,AF27-AF28)</f>
        <v>243.322488972053</v>
      </c>
      <c r="AG29" s="32" t="n">
        <f aca="false">MAX(0,AG27-AG28)</f>
        <v>215.989264082333</v>
      </c>
      <c r="AH29" s="32" t="n">
        <f aca="false">MAX(0,AH27-AH28)</f>
        <v>196.829371441509</v>
      </c>
      <c r="AI29" s="32" t="n">
        <f aca="false">MAX(0,AI27-AI28)</f>
        <v>177.861077727094</v>
      </c>
      <c r="AJ29" s="32" t="n">
        <f aca="false">MAX(0,AJ27-AJ28)</f>
        <v>166.982466949823</v>
      </c>
      <c r="AK29" s="32" t="n">
        <f aca="false">MAX(0,AK27-AK28)</f>
        <v>156.212642280325</v>
      </c>
    </row>
    <row r="30" customFormat="false" ht="15" hidden="false" customHeight="true" outlineLevel="0" collapsed="false">
      <c r="A30" s="25" t="s">
        <v>263</v>
      </c>
      <c r="B30" s="30" t="n">
        <f aca="false">MIN(B12+B11,INT(B29/Cases!$I$22),MAX(0,INT((Staffing!$F$13/Inputs!$B$23+B25)*2)-(0-B15)))</f>
        <v>0</v>
      </c>
      <c r="C30" s="30" t="n">
        <f aca="false">MIN(C12+C11,INT(C29/Cases!$I$22),MAX(0,INT((Staffing!$F$13/Inputs!$B$23+C25)*2)-(B36-C15)))</f>
        <v>1</v>
      </c>
      <c r="D30" s="30" t="n">
        <f aca="false">MIN(D12+D11,INT(D29/Cases!$I$22),MAX(0,INT((Staffing!$F$13/Inputs!$B$23+D25)*2)-(C36-D15)))</f>
        <v>2</v>
      </c>
      <c r="E30" s="30" t="n">
        <f aca="false">MIN(E12+E11,INT(E29/Cases!$I$22),MAX(0,INT((Staffing!$F$13/Inputs!$B$23+E25)*2)-(D36-E15)))</f>
        <v>1</v>
      </c>
      <c r="F30" s="30" t="n">
        <f aca="false">MIN(F12+F11,INT(F29/Cases!$I$22),MAX(0,INT((Staffing!$F$13/Inputs!$B$23+F25)*2)-(E36-F15)))</f>
        <v>2</v>
      </c>
      <c r="G30" s="30" t="n">
        <f aca="false">MIN(G12+G11,INT(G29/Cases!$I$22),MAX(0,INT((Staffing!$F$13/Inputs!$B$23+G25)*2)-(F36-G15)))</f>
        <v>1</v>
      </c>
      <c r="H30" s="30" t="n">
        <f aca="false">MIN(H12+H11,INT(H29/Cases!$I$22),MAX(0,INT((Staffing!$F$13/Inputs!$B$23+H25)*2)-(G36-H15)))</f>
        <v>2</v>
      </c>
      <c r="I30" s="30" t="n">
        <f aca="false">MIN(I12+I11,INT(I29/Cases!$I$22),MAX(0,INT((Staffing!$F$13/Inputs!$B$23+I25)*2)-(H36-I15)))</f>
        <v>1</v>
      </c>
      <c r="J30" s="30" t="n">
        <f aca="false">MIN(J12+J11,INT(J29/Cases!$I$22),MAX(0,INT((Staffing!$F$13/Inputs!$B$23+J25)*2)-(I36-J15)))</f>
        <v>2</v>
      </c>
      <c r="K30" s="30" t="n">
        <f aca="false">MIN(K12+K11,INT(K29/Cases!$I$22),MAX(0,INT((Staffing!$F$13/Inputs!$B$23+K25)*2)-(J36-K15)))</f>
        <v>1</v>
      </c>
      <c r="L30" s="30" t="n">
        <f aca="false">MIN(L12+L11,INT(L29/Cases!$I$22),MAX(0,INT((Staffing!$F$13/Inputs!$B$23+L25)*2)-(K36-L15)))</f>
        <v>2</v>
      </c>
      <c r="M30" s="30" t="n">
        <f aca="false">MIN(M12+M11,INT(M29/Cases!$I$22),MAX(0,INT((Staffing!$F$13/Inputs!$B$23+M25)*2)-(L36-M15)))</f>
        <v>1</v>
      </c>
      <c r="N30" s="30" t="n">
        <f aca="false">MIN(N12+N11,INT(N29/Cases!$I$22),MAX(0,INT((Staffing!$F$13/Inputs!$B$23+N25)*2)-(M36-N15)))</f>
        <v>2</v>
      </c>
      <c r="O30" s="30" t="n">
        <f aca="false">MIN(O12+O11,INT(O29/Cases!$I$22),MAX(0,INT((Staffing!$F$13/Inputs!$B$23+O25)*2)-(N36-O15)))</f>
        <v>2</v>
      </c>
      <c r="P30" s="30" t="n">
        <f aca="false">MIN(P12+P11,INT(P29/Cases!$I$22),MAX(0,INT((Staffing!$F$13/Inputs!$B$23+P25)*2)-(O36-P15)))</f>
        <v>3</v>
      </c>
      <c r="Q30" s="30" t="n">
        <f aca="false">MIN(Q12+Q11,INT(Q29/Cases!$I$22),MAX(0,INT((Staffing!$F$13/Inputs!$B$23+Q25)*2)-(P36-Q15)))</f>
        <v>2</v>
      </c>
      <c r="R30" s="30" t="n">
        <f aca="false">MIN(R12+R11,INT(R29/Cases!$I$22),MAX(0,INT((Staffing!$F$13/Inputs!$B$23+R25)*2)-(Q36-R15)))</f>
        <v>3</v>
      </c>
      <c r="S30" s="30" t="n">
        <f aca="false">MIN(S12+S11,INT(S29/Cases!$I$22),MAX(0,INT((Staffing!$F$13/Inputs!$B$23+S25)*2)-(R36-S15)))</f>
        <v>2</v>
      </c>
      <c r="T30" s="30" t="n">
        <f aca="false">MIN(T12+T11,INT(T29/Cases!$I$22),MAX(0,INT((Staffing!$F$13/Inputs!$B$23+T25)*2)-(S36-T15)))</f>
        <v>3</v>
      </c>
      <c r="U30" s="30" t="n">
        <f aca="false">MIN(U12+U11,INT(U29/Cases!$I$22),MAX(0,INT((Staffing!$F$13/Inputs!$B$23+U25)*2)-(T36-U15)))</f>
        <v>2</v>
      </c>
      <c r="V30" s="30" t="n">
        <f aca="false">MIN(V12+V11,INT(V29/Cases!$I$22),MAX(0,INT((Staffing!$F$13/Inputs!$B$23+V25)*2)-(U36-V15)))</f>
        <v>3</v>
      </c>
      <c r="W30" s="30" t="n">
        <f aca="false">MIN(W12+W11,INT(W29/Cases!$I$22),MAX(0,INT((Staffing!$F$13/Inputs!$B$23+W25)*2)-(V36-W15)))</f>
        <v>2</v>
      </c>
      <c r="X30" s="30" t="n">
        <f aca="false">MIN(X12+X11,INT(X29/Cases!$I$22),MAX(0,INT((Staffing!$F$13/Inputs!$B$23+X25)*2)-(W36-X15)))</f>
        <v>3</v>
      </c>
      <c r="Y30" s="30" t="n">
        <f aca="false">MIN(Y12+Y11,INT(Y29/Cases!$I$22),MAX(0,INT((Staffing!$F$13/Inputs!$B$23+Y25)*2)-(X36-Y15)))</f>
        <v>2</v>
      </c>
      <c r="Z30" s="30" t="n">
        <f aca="false">MIN(Z12+Z11,INT(Z29/Cases!$I$22),MAX(0,INT((Staffing!$F$13/Inputs!$B$23+Z25)*2)-(Y36-Z15)))</f>
        <v>3</v>
      </c>
      <c r="AA30" s="30" t="n">
        <f aca="false">MIN(AA12+AA11,INT(AA29/Cases!$I$22),MAX(0,INT((Staffing!$F$13/Inputs!$B$23+AA25)*2)-(Z36-AA15)))</f>
        <v>3</v>
      </c>
      <c r="AB30" s="30" t="n">
        <f aca="false">MIN(AB12+AB11,INT(AB29/Cases!$I$22),MAX(0,INT((Staffing!$F$13/Inputs!$B$23+AB25)*2)-(AA36-AB15)))</f>
        <v>4</v>
      </c>
      <c r="AC30" s="30" t="n">
        <f aca="false">MIN(AC12+AC11,INT(AC29/Cases!$I$22),MAX(0,INT((Staffing!$F$13/Inputs!$B$23+AC25)*2)-(AB36-AC15)))</f>
        <v>3</v>
      </c>
      <c r="AD30" s="30" t="n">
        <f aca="false">MIN(AD12+AD11,INT(AD29/Cases!$I$22),MAX(0,INT((Staffing!$F$13/Inputs!$B$23+AD25)*2)-(AC36-AD15)))</f>
        <v>4</v>
      </c>
      <c r="AE30" s="30" t="n">
        <f aca="false">MIN(AE12+AE11,INT(AE29/Cases!$I$22),MAX(0,INT((Staffing!$F$13/Inputs!$B$23+AE25)*2)-(AD36-AE15)))</f>
        <v>3</v>
      </c>
      <c r="AF30" s="30" t="n">
        <f aca="false">MIN(AF12+AF11,INT(AF29/Cases!$I$22),MAX(0,INT((Staffing!$F$13/Inputs!$B$23+AF25)*2)-(AE36-AF15)))</f>
        <v>4</v>
      </c>
      <c r="AG30" s="30" t="n">
        <f aca="false">MIN(AG12+AG11,INT(AG29/Cases!$I$22),MAX(0,INT((Staffing!$F$13/Inputs!$B$23+AG25)*2)-(AF36-AG15)))</f>
        <v>3</v>
      </c>
      <c r="AH30" s="30" t="n">
        <f aca="false">MIN(AH12+AH11,INT(AH29/Cases!$I$22),MAX(0,INT((Staffing!$F$13/Inputs!$B$23+AH25)*2)-(AG36-AH15)))</f>
        <v>3</v>
      </c>
      <c r="AI30" s="30" t="n">
        <f aca="false">MIN(AI12+AI11,INT(AI29/Cases!$I$22),MAX(0,INT((Staffing!$F$13/Inputs!$B$23+AI25)*2)-(AH36-AI15)))</f>
        <v>2</v>
      </c>
      <c r="AJ30" s="30" t="n">
        <f aca="false">MIN(AJ12+AJ11,INT(AJ29/Cases!$I$22),MAX(0,INT((Staffing!$F$13/Inputs!$B$23+AJ25)*2)-(AI36-AJ15)))</f>
        <v>2</v>
      </c>
      <c r="AK30" s="30" t="n">
        <f aca="false">MIN(AK12+AK11,INT(AK29/Cases!$I$22),MAX(0,INT((Staffing!$F$13/Inputs!$B$23+AK25)*2)-(AJ36-AK15)))</f>
        <v>2</v>
      </c>
    </row>
    <row r="31" customFormat="false" ht="15" hidden="false" customHeight="true" outlineLevel="0" collapsed="false">
      <c r="A31" s="25" t="s">
        <v>264</v>
      </c>
      <c r="B31" s="30" t="n">
        <f aca="false">B30*Cases!$I$22</f>
        <v>0</v>
      </c>
      <c r="C31" s="30" t="n">
        <f aca="false">C30*Cases!$I$22</f>
        <v>60</v>
      </c>
      <c r="D31" s="30" t="n">
        <f aca="false">D30*Cases!$I$22</f>
        <v>120</v>
      </c>
      <c r="E31" s="30" t="n">
        <f aca="false">E30*Cases!$I$22</f>
        <v>60</v>
      </c>
      <c r="F31" s="30" t="n">
        <f aca="false">F30*Cases!$I$22</f>
        <v>120</v>
      </c>
      <c r="G31" s="30" t="n">
        <f aca="false">G30*Cases!$I$22</f>
        <v>60</v>
      </c>
      <c r="H31" s="30" t="n">
        <f aca="false">H30*Cases!$I$22</f>
        <v>120</v>
      </c>
      <c r="I31" s="30" t="n">
        <f aca="false">I30*Cases!$I$22</f>
        <v>60</v>
      </c>
      <c r="J31" s="30" t="n">
        <f aca="false">J30*Cases!$I$22</f>
        <v>120</v>
      </c>
      <c r="K31" s="30" t="n">
        <f aca="false">K30*Cases!$I$22</f>
        <v>60</v>
      </c>
      <c r="L31" s="30" t="n">
        <f aca="false">L30*Cases!$I$22</f>
        <v>120</v>
      </c>
      <c r="M31" s="30" t="n">
        <f aca="false">M30*Cases!$I$22</f>
        <v>60</v>
      </c>
      <c r="N31" s="30" t="n">
        <f aca="false">N30*Cases!$I$22</f>
        <v>120</v>
      </c>
      <c r="O31" s="30" t="n">
        <f aca="false">O30*Cases!$I$22</f>
        <v>120</v>
      </c>
      <c r="P31" s="30" t="n">
        <f aca="false">P30*Cases!$I$22</f>
        <v>180</v>
      </c>
      <c r="Q31" s="30" t="n">
        <f aca="false">Q30*Cases!$I$22</f>
        <v>120</v>
      </c>
      <c r="R31" s="30" t="n">
        <f aca="false">R30*Cases!$I$22</f>
        <v>180</v>
      </c>
      <c r="S31" s="30" t="n">
        <f aca="false">S30*Cases!$I$22</f>
        <v>120</v>
      </c>
      <c r="T31" s="30" t="n">
        <f aca="false">T30*Cases!$I$22</f>
        <v>180</v>
      </c>
      <c r="U31" s="30" t="n">
        <f aca="false">U30*Cases!$I$22</f>
        <v>120</v>
      </c>
      <c r="V31" s="30" t="n">
        <f aca="false">V30*Cases!$I$22</f>
        <v>180</v>
      </c>
      <c r="W31" s="30" t="n">
        <f aca="false">W30*Cases!$I$22</f>
        <v>120</v>
      </c>
      <c r="X31" s="30" t="n">
        <f aca="false">X30*Cases!$I$22</f>
        <v>180</v>
      </c>
      <c r="Y31" s="30" t="n">
        <f aca="false">Y30*Cases!$I$22</f>
        <v>120</v>
      </c>
      <c r="Z31" s="30" t="n">
        <f aca="false">Z30*Cases!$I$22</f>
        <v>180</v>
      </c>
      <c r="AA31" s="30" t="n">
        <f aca="false">AA30*Cases!$I$22</f>
        <v>180</v>
      </c>
      <c r="AB31" s="30" t="n">
        <f aca="false">AB30*Cases!$I$22</f>
        <v>240</v>
      </c>
      <c r="AC31" s="30" t="n">
        <f aca="false">AC30*Cases!$I$22</f>
        <v>180</v>
      </c>
      <c r="AD31" s="30" t="n">
        <f aca="false">AD30*Cases!$I$22</f>
        <v>240</v>
      </c>
      <c r="AE31" s="30" t="n">
        <f aca="false">AE30*Cases!$I$22</f>
        <v>180</v>
      </c>
      <c r="AF31" s="30" t="n">
        <f aca="false">AF30*Cases!$I$22</f>
        <v>240</v>
      </c>
      <c r="AG31" s="30" t="n">
        <f aca="false">AG30*Cases!$I$22</f>
        <v>180</v>
      </c>
      <c r="AH31" s="30" t="n">
        <f aca="false">AH30*Cases!$I$22</f>
        <v>180</v>
      </c>
      <c r="AI31" s="30" t="n">
        <f aca="false">AI30*Cases!$I$22</f>
        <v>120</v>
      </c>
      <c r="AJ31" s="30" t="n">
        <f aca="false">AJ30*Cases!$I$22</f>
        <v>120</v>
      </c>
      <c r="AK31" s="30" t="n">
        <f aca="false">AK30*Cases!$I$22</f>
        <v>120</v>
      </c>
    </row>
    <row r="32" customFormat="false" ht="15" hidden="false" customHeight="true" outlineLevel="0" collapsed="false">
      <c r="A32" s="25" t="s">
        <v>265</v>
      </c>
      <c r="B32" s="32" t="n">
        <f aca="false">MIN(B18*Cases!$I$25,MAX(0,B29-B31))</f>
        <v>0</v>
      </c>
      <c r="C32" s="32" t="n">
        <f aca="false">MIN(C18*Cases!$I$25,MAX(0,C29-C31))</f>
        <v>0</v>
      </c>
      <c r="D32" s="32" t="n">
        <f aca="false">MIN(D18*Cases!$I$25,MAX(0,D29-D31))</f>
        <v>1</v>
      </c>
      <c r="E32" s="32" t="n">
        <f aca="false">MIN(E18*Cases!$I$25,MAX(0,E29-E31))</f>
        <v>3.98</v>
      </c>
      <c r="F32" s="32" t="n">
        <f aca="false">MIN(F18*Cases!$I$25,MAX(0,F29-F31))</f>
        <v>6.9202</v>
      </c>
      <c r="G32" s="32" t="n">
        <f aca="false">MIN(G18*Cases!$I$25,MAX(0,G29-G31))</f>
        <v>9.840998</v>
      </c>
      <c r="H32" s="32" t="n">
        <f aca="false">MIN(H18*Cases!$I$25,MAX(0,H29-H31))</f>
        <v>12.72258802</v>
      </c>
      <c r="I32" s="32" t="n">
        <f aca="false">MIN(I18*Cases!$I$25,MAX(0,I29-I31))</f>
        <v>15.5853621398</v>
      </c>
      <c r="J32" s="32" t="n">
        <f aca="false">MIN(J18*Cases!$I$25,MAX(0,J29-J31))</f>
        <v>18.409508518402</v>
      </c>
      <c r="K32" s="32" t="n">
        <f aca="false">MIN(K18*Cases!$I$25,MAX(0,K29-K31))</f>
        <v>21.215413433218</v>
      </c>
      <c r="L32" s="32" t="n">
        <f aca="false">MIN(L18*Cases!$I$25,MAX(0,L29-L31))</f>
        <v>23.9832592988858</v>
      </c>
      <c r="M32" s="32" t="n">
        <f aca="false">MIN(M18*Cases!$I$25,MAX(0,M29-M31))</f>
        <v>26.7334267058969</v>
      </c>
      <c r="N32" s="32" t="n">
        <f aca="false">MIN(N18*Cases!$I$25,MAX(0,N29-N31))</f>
        <v>29.446092438838</v>
      </c>
      <c r="O32" s="32" t="n">
        <f aca="false">MIN(O18*Cases!$I$25,MAX(0,O29-O31))</f>
        <v>32.1416315144496</v>
      </c>
      <c r="P32" s="32" t="n">
        <f aca="false">MIN(P18*Cases!$I$25,MAX(0,P29-P31))</f>
        <v>35.8002151993051</v>
      </c>
      <c r="Q32" s="32" t="n">
        <f aca="false">MIN(Q18*Cases!$I$25,MAX(0,Q29-Q31))</f>
        <v>40.422213047312</v>
      </c>
      <c r="R32" s="32" t="n">
        <f aca="false">MIN(R18*Cases!$I$25,MAX(0,R29-R31))</f>
        <v>44.9879909168389</v>
      </c>
      <c r="S32" s="32" t="n">
        <f aca="false">MIN(S18*Cases!$I$25,MAX(0,S29-S31))</f>
        <v>40.2144888061364</v>
      </c>
      <c r="T32" s="32" t="n">
        <f aca="false">MIN(T18*Cases!$I$25,MAX(0,T29-T31))</f>
        <v>44.7823439180751</v>
      </c>
      <c r="U32" s="32" t="n">
        <f aca="false">MIN(U18*Cases!$I$25,MAX(0,U29-U31))</f>
        <v>49.3145204788943</v>
      </c>
      <c r="V32" s="32" t="n">
        <f aca="false">MIN(V18*Cases!$I$25,MAX(0,V29-V31))</f>
        <v>53.7913752741054</v>
      </c>
      <c r="W32" s="32" t="n">
        <f aca="false">MIN(W18*Cases!$I$25,MAX(0,W29-W31))</f>
        <v>58.2334615213643</v>
      </c>
      <c r="X32" s="32" t="n">
        <f aca="false">MIN(X18*Cases!$I$25,MAX(0,X29-X31))</f>
        <v>62.6211269061507</v>
      </c>
      <c r="Y32" s="32" t="n">
        <f aca="false">MIN(Y18*Cases!$I$25,MAX(0,Y29-Y31))</f>
        <v>66.9749156370892</v>
      </c>
      <c r="Z32" s="32" t="n">
        <f aca="false">MIN(Z18*Cases!$I$25,MAX(0,Z29-Z31))</f>
        <v>71.2751664807183</v>
      </c>
      <c r="AA32" s="32" t="n">
        <f aca="false">MIN(AA18*Cases!$I$25,MAX(0,AA29-AA31))</f>
        <v>75.5424148159111</v>
      </c>
      <c r="AB32" s="32" t="n">
        <f aca="false">MIN(AB18*Cases!$I$25,MAX(0,AB29-AB31))</f>
        <v>80.756990667752</v>
      </c>
      <c r="AC32" s="32" t="n">
        <f aca="false">MIN(AC18*Cases!$I$25,MAX(0,AC29-AC31))</f>
        <v>86.9194207610745</v>
      </c>
      <c r="AD32" s="32" t="n">
        <f aca="false">MIN(AD18*Cases!$I$25,MAX(0,AD29-AD31))</f>
        <v>50.7596051138182</v>
      </c>
      <c r="AE32" s="32" t="n">
        <f aca="false">MIN(AE18*Cases!$I$25,MAX(0,AE29-AE31))</f>
        <v>82.9520090626801</v>
      </c>
      <c r="AF32" s="32" t="n">
        <f aca="false">MIN(AF18*Cases!$I$25,MAX(0,AF29-AF31))</f>
        <v>3.32248897205329</v>
      </c>
      <c r="AG32" s="32" t="n">
        <f aca="false">MIN(AG18*Cases!$I$25,MAX(0,AG29-AG31))</f>
        <v>35.9892640823327</v>
      </c>
      <c r="AH32" s="32" t="n">
        <f aca="false">MIN(AH18*Cases!$I$25,MAX(0,AH29-AH31))</f>
        <v>16.8293714415094</v>
      </c>
      <c r="AI32" s="32" t="n">
        <f aca="false">MIN(AI18*Cases!$I$25,MAX(0,AI29-AI31))</f>
        <v>57.8610777270943</v>
      </c>
      <c r="AJ32" s="32" t="n">
        <f aca="false">MIN(AJ18*Cases!$I$25,MAX(0,AJ29-AJ31))</f>
        <v>46.9824669498233</v>
      </c>
      <c r="AK32" s="32" t="n">
        <f aca="false">MIN(AK18*Cases!$I$25,MAX(0,AK29-AK31))</f>
        <v>36.2126422803252</v>
      </c>
    </row>
    <row r="33" customFormat="false" ht="15" hidden="false" customHeight="true" outlineLevel="0" collapsed="false">
      <c r="A33" s="25" t="s">
        <v>266</v>
      </c>
      <c r="B33" s="32" t="n">
        <f aca="false">SUM(B28,B31:B32)</f>
        <v>0</v>
      </c>
      <c r="C33" s="32" t="n">
        <f aca="false">SUM(C28,C31:C32)</f>
        <v>60</v>
      </c>
      <c r="D33" s="32" t="n">
        <f aca="false">SUM(D28,D31:D32)</f>
        <v>128.9</v>
      </c>
      <c r="E33" s="32" t="n">
        <f aca="false">SUM(E28,E31:E32)</f>
        <v>87.601</v>
      </c>
      <c r="F33" s="32" t="n">
        <f aca="false">SUM(F28,F31:F32)</f>
        <v>158.20499</v>
      </c>
      <c r="G33" s="32" t="n">
        <f aca="false">SUM(G28,G31:G32)</f>
        <v>116.6129401</v>
      </c>
      <c r="H33" s="32" t="n">
        <f aca="false">SUM(H28,H31:H32)</f>
        <v>186.926810699</v>
      </c>
      <c r="I33" s="32" t="n">
        <f aca="false">SUM(I28,I31:I32)</f>
        <v>145.04754259201</v>
      </c>
      <c r="J33" s="32" t="n">
        <f aca="false">SUM(J28,J31:J32)</f>
        <v>215.07706716609</v>
      </c>
      <c r="K33" s="32" t="n">
        <f aca="false">SUM(K28,K31:K32)</f>
        <v>172.916296494429</v>
      </c>
      <c r="L33" s="32" t="n">
        <f aca="false">SUM(L28,L31:L32)</f>
        <v>242.667133529485</v>
      </c>
      <c r="M33" s="32" t="n">
        <f aca="false">SUM(M28,M31:M32)</f>
        <v>200.23046219419</v>
      </c>
      <c r="N33" s="32" t="n">
        <f aca="false">SUM(N28,N31:N32)</f>
        <v>269.708157572248</v>
      </c>
      <c r="O33" s="32" t="n">
        <f aca="false">SUM(O28,O31:O32)</f>
        <v>287.001075996525</v>
      </c>
      <c r="P33" s="32" t="n">
        <f aca="false">SUM(P28,P31:P32)</f>
        <v>365.11106523656</v>
      </c>
      <c r="Q33" s="32" t="n">
        <f aca="false">SUM(Q28,Q31:Q32)</f>
        <v>331.939954584195</v>
      </c>
      <c r="R33" s="32" t="n">
        <f aca="false">SUM(R28,R31:R32)</f>
        <v>410.590555038353</v>
      </c>
      <c r="S33" s="32" t="n">
        <f aca="false">SUM(S28,S31:S32)</f>
        <v>330.911719590375</v>
      </c>
      <c r="T33" s="32" t="n">
        <f aca="false">SUM(T28,T31:T32)</f>
        <v>409.572602394472</v>
      </c>
      <c r="U33" s="32" t="n">
        <f aca="false">SUM(U28,U31:U32)</f>
        <v>375.956876370527</v>
      </c>
      <c r="V33" s="32" t="n">
        <f aca="false">SUM(V28,V31:V32)</f>
        <v>454.167307606822</v>
      </c>
      <c r="W33" s="32" t="n">
        <f aca="false">SUM(W28,W31:W32)</f>
        <v>420.105634530753</v>
      </c>
      <c r="X33" s="32" t="n">
        <f aca="false">SUM(X28,X31:X32)</f>
        <v>497.874578185446</v>
      </c>
      <c r="Y33" s="32" t="n">
        <f aca="false">SUM(Y28,Y31:Y32)</f>
        <v>463.375832403591</v>
      </c>
      <c r="Z33" s="32" t="n">
        <f aca="false">SUM(Z28,Z31:Z32)</f>
        <v>540.712074079556</v>
      </c>
      <c r="AA33" s="32" t="n">
        <f aca="false">SUM(AA28,AA31:AA32)</f>
        <v>565.78495333876</v>
      </c>
      <c r="AB33" s="32" t="n">
        <f aca="false">SUM(AB28,AB31:AB32)</f>
        <v>651.597103805372</v>
      </c>
      <c r="AC33" s="32" t="n">
        <f aca="false">SUM(AC28,AC31:AC32)</f>
        <v>626.051132767319</v>
      </c>
      <c r="AD33" s="32" t="n">
        <f aca="false">SUM(AD28,AD31:AD32)</f>
        <v>670</v>
      </c>
      <c r="AE33" s="32" t="n">
        <f aca="false">SUM(AE28,AE31:AE32)</f>
        <v>670</v>
      </c>
      <c r="AF33" s="32" t="n">
        <f aca="false">SUM(AF28,AF31:AF32)</f>
        <v>670</v>
      </c>
      <c r="AG33" s="32" t="n">
        <f aca="false">SUM(AG28,AG31:AG32)</f>
        <v>670</v>
      </c>
      <c r="AH33" s="32" t="n">
        <f aca="false">SUM(AH28,AH31:AH32)</f>
        <v>670</v>
      </c>
      <c r="AI33" s="32" t="n">
        <f aca="false">SUM(AI28,AI31:AI32)</f>
        <v>670</v>
      </c>
      <c r="AJ33" s="32" t="n">
        <f aca="false">SUM(AJ28,AJ31:AJ32)</f>
        <v>670</v>
      </c>
      <c r="AK33" s="32" t="n">
        <f aca="false">SUM(AK28,AK31:AK32)</f>
        <v>670</v>
      </c>
    </row>
    <row r="34" customFormat="false" ht="15" hidden="false" customHeight="true" outlineLevel="0" collapsed="false">
      <c r="A34" s="25" t="s">
        <v>267</v>
      </c>
      <c r="B34" s="29" t="n">
        <f aca="false">IFERROR(B33/B27,0)</f>
        <v>0</v>
      </c>
      <c r="C34" s="29" t="n">
        <f aca="false">IFERROR(C33/C27,0)</f>
        <v>0.222222222222222</v>
      </c>
      <c r="D34" s="29" t="n">
        <f aca="false">IFERROR(D33/D27,0)</f>
        <v>0.477407407407407</v>
      </c>
      <c r="E34" s="29" t="n">
        <f aca="false">IFERROR(E33/E27,0)</f>
        <v>0.324448148148148</v>
      </c>
      <c r="F34" s="29" t="n">
        <f aca="false">IFERROR(F33/F27,0)</f>
        <v>0.585944407407408</v>
      </c>
      <c r="G34" s="29" t="n">
        <f aca="false">IFERROR(G33/G27,0)</f>
        <v>0.431899778148148</v>
      </c>
      <c r="H34" s="29" t="n">
        <f aca="false">IFERROR(H33/H27,0)</f>
        <v>0.692321521107407</v>
      </c>
      <c r="I34" s="29" t="n">
        <f aca="false">IFERROR(I33/I27,0)</f>
        <v>0.537213120711148</v>
      </c>
      <c r="J34" s="29" t="n">
        <f aca="false">IFERROR(J33/J27,0)</f>
        <v>0.796581730244777</v>
      </c>
      <c r="K34" s="29" t="n">
        <f aca="false">IFERROR(K33/K27,0)</f>
        <v>0.640430727757144</v>
      </c>
      <c r="L34" s="29" t="n">
        <f aca="false">IFERROR(L33/L27,0)</f>
        <v>0.898767161220314</v>
      </c>
      <c r="M34" s="29" t="n">
        <f aca="false">IFERROR(M33/M27,0)</f>
        <v>0.741594304422925</v>
      </c>
      <c r="N34" s="29" t="n">
        <f aca="false">IFERROR(N33/N27,0)</f>
        <v>0.728940966411481</v>
      </c>
      <c r="O34" s="29" t="n">
        <f aca="false">IFERROR(O33/O27,0)</f>
        <v>0.775678583774393</v>
      </c>
      <c r="P34" s="29" t="n">
        <f aca="false">IFERROR(P33/P27,0)</f>
        <v>0.986786662801514</v>
      </c>
      <c r="Q34" s="29" t="n">
        <f aca="false">IFERROR(Q33/Q27,0)</f>
        <v>0.897135012389715</v>
      </c>
      <c r="R34" s="29" t="n">
        <f aca="false">IFERROR(R33/R27,0)</f>
        <v>0.873596925613516</v>
      </c>
      <c r="S34" s="29" t="n">
        <f aca="false">IFERROR(S33/S27,0)</f>
        <v>0.70406748849016</v>
      </c>
      <c r="T34" s="29" t="n">
        <f aca="false">IFERROR(T33/T27,0)</f>
        <v>0.718548425253459</v>
      </c>
      <c r="U34" s="29" t="n">
        <f aca="false">IFERROR(U33/U27,0)</f>
        <v>0.659573467316714</v>
      </c>
      <c r="V34" s="29" t="n">
        <f aca="false">IFERROR(V33/V27,0)</f>
        <v>0.796784750187406</v>
      </c>
      <c r="W34" s="29" t="n">
        <f aca="false">IFERROR(W33/W27,0)</f>
        <v>0.737027429001322</v>
      </c>
      <c r="X34" s="29" t="n">
        <f aca="false">IFERROR(X33/X27,0)</f>
        <v>0.873464172255168</v>
      </c>
      <c r="Y34" s="29" t="n">
        <f aca="false">IFERROR(Y33/Y27,0)</f>
        <v>0.812940056848406</v>
      </c>
      <c r="Z34" s="29" t="n">
        <f aca="false">IFERROR(Z33/Z27,0)</f>
        <v>0.807032946387396</v>
      </c>
      <c r="AA34" s="29" t="n">
        <f aca="false">IFERROR(AA33/AA27,0)</f>
        <v>0.844455154236955</v>
      </c>
      <c r="AB34" s="29" t="n">
        <f aca="false">IFERROR(AB33/AB27,0)</f>
        <v>0.972532990754287</v>
      </c>
      <c r="AC34" s="29" t="n">
        <f aca="false">IFERROR(AC33/AC27,0)</f>
        <v>0.934404675772117</v>
      </c>
      <c r="AD34" s="29" t="n">
        <f aca="false">IFERROR(AD33/AD27,0)</f>
        <v>1</v>
      </c>
      <c r="AE34" s="29" t="n">
        <f aca="false">IFERROR(AE33/AE27,0)</f>
        <v>1</v>
      </c>
      <c r="AF34" s="29" t="n">
        <f aca="false">IFERROR(AF33/AF27,0)</f>
        <v>1</v>
      </c>
      <c r="AG34" s="29" t="n">
        <f aca="false">IFERROR(AG33/AG27,0)</f>
        <v>1</v>
      </c>
      <c r="AH34" s="29" t="n">
        <f aca="false">IFERROR(AH33/AH27,0)</f>
        <v>1</v>
      </c>
      <c r="AI34" s="29" t="n">
        <f aca="false">IFERROR(AI33/AI27,0)</f>
        <v>1</v>
      </c>
      <c r="AJ34" s="29" t="n">
        <f aca="false">IFERROR(AJ33/AJ27,0)</f>
        <v>1</v>
      </c>
      <c r="AK34" s="29" t="n">
        <f aca="false">IFERROR(AK33/AK27,0)</f>
        <v>1</v>
      </c>
    </row>
    <row r="35" customFormat="false" ht="15" hidden="false" customHeight="true" outlineLevel="0" collapsed="false">
      <c r="A35" s="25" t="s">
        <v>268</v>
      </c>
      <c r="B35" s="30" t="n">
        <f aca="false">B12+B11-B30</f>
        <v>0</v>
      </c>
      <c r="C35" s="30" t="n">
        <f aca="false">C12+C11-C30</f>
        <v>0</v>
      </c>
      <c r="D35" s="30" t="n">
        <f aca="false">D12+D11-D30</f>
        <v>0</v>
      </c>
      <c r="E35" s="30" t="n">
        <f aca="false">E12+E11-E30</f>
        <v>0</v>
      </c>
      <c r="F35" s="30" t="n">
        <f aca="false">F12+F11-F30</f>
        <v>0</v>
      </c>
      <c r="G35" s="30" t="n">
        <f aca="false">G12+G11-G30</f>
        <v>0</v>
      </c>
      <c r="H35" s="30" t="n">
        <f aca="false">H12+H11-H30</f>
        <v>0</v>
      </c>
      <c r="I35" s="30" t="n">
        <f aca="false">I12+I11-I30</f>
        <v>0</v>
      </c>
      <c r="J35" s="30" t="n">
        <f aca="false">J12+J11-J30</f>
        <v>0</v>
      </c>
      <c r="K35" s="30" t="n">
        <f aca="false">K12+K11-K30</f>
        <v>0</v>
      </c>
      <c r="L35" s="30" t="n">
        <f aca="false">L12+L11-L30</f>
        <v>0</v>
      </c>
      <c r="M35" s="30" t="n">
        <f aca="false">M12+M11-M30</f>
        <v>0</v>
      </c>
      <c r="N35" s="30" t="n">
        <f aca="false">N12+N11-N30</f>
        <v>0</v>
      </c>
      <c r="O35" s="30" t="n">
        <f aca="false">O12+O11-O30</f>
        <v>0</v>
      </c>
      <c r="P35" s="30" t="n">
        <f aca="false">P12+P11-P30</f>
        <v>0</v>
      </c>
      <c r="Q35" s="30" t="n">
        <f aca="false">Q12+Q11-Q30</f>
        <v>0</v>
      </c>
      <c r="R35" s="30" t="n">
        <f aca="false">R12+R11-R30</f>
        <v>0</v>
      </c>
      <c r="S35" s="30" t="n">
        <f aca="false">S12+S11-S30</f>
        <v>0</v>
      </c>
      <c r="T35" s="30" t="n">
        <f aca="false">T12+T11-T30</f>
        <v>0</v>
      </c>
      <c r="U35" s="30" t="n">
        <f aca="false">U12+U11-U30</f>
        <v>0</v>
      </c>
      <c r="V35" s="30" t="n">
        <f aca="false">V12+V11-V30</f>
        <v>0</v>
      </c>
      <c r="W35" s="30" t="n">
        <f aca="false">W12+W11-W30</f>
        <v>0</v>
      </c>
      <c r="X35" s="30" t="n">
        <f aca="false">X12+X11-X30</f>
        <v>0</v>
      </c>
      <c r="Y35" s="30" t="n">
        <f aca="false">Y12+Y11-Y30</f>
        <v>0</v>
      </c>
      <c r="Z35" s="30" t="n">
        <f aca="false">Z12+Z11-Z30</f>
        <v>0</v>
      </c>
      <c r="AA35" s="30" t="n">
        <f aca="false">AA12+AA11-AA30</f>
        <v>0</v>
      </c>
      <c r="AB35" s="30" t="n">
        <f aca="false">AB12+AB11-AB30</f>
        <v>0</v>
      </c>
      <c r="AC35" s="30" t="n">
        <f aca="false">AC12+AC11-AC30</f>
        <v>0</v>
      </c>
      <c r="AD35" s="30" t="n">
        <f aca="false">AD12+AD11-AD30</f>
        <v>0</v>
      </c>
      <c r="AE35" s="30" t="n">
        <f aca="false">AE12+AE11-AE30</f>
        <v>0</v>
      </c>
      <c r="AF35" s="30" t="n">
        <f aca="false">AF12+AF11-AF30</f>
        <v>0</v>
      </c>
      <c r="AG35" s="30" t="n">
        <f aca="false">AG12+AG11-AG30</f>
        <v>0</v>
      </c>
      <c r="AH35" s="30" t="n">
        <f aca="false">AH12+AH11-AH30</f>
        <v>1</v>
      </c>
      <c r="AI35" s="30" t="n">
        <f aca="false">AI12+AI11-AI30</f>
        <v>2</v>
      </c>
      <c r="AJ35" s="30" t="n">
        <f aca="false">AJ12+AJ11-AJ30</f>
        <v>4</v>
      </c>
      <c r="AK35" s="30" t="n">
        <f aca="false">AK12+AK11-AK30</f>
        <v>5</v>
      </c>
    </row>
    <row r="36" customFormat="false" ht="15" hidden="false" customHeight="true" outlineLevel="0" collapsed="false">
      <c r="A36" s="25" t="s">
        <v>269</v>
      </c>
      <c r="B36" s="30" t="n">
        <f aca="false">0+B30-B15</f>
        <v>0</v>
      </c>
      <c r="C36" s="30" t="n">
        <f aca="false">B36+C30-C15</f>
        <v>1</v>
      </c>
      <c r="D36" s="30" t="n">
        <f aca="false">C36+D30-D15</f>
        <v>2</v>
      </c>
      <c r="E36" s="30" t="n">
        <f aca="false">D36+E30-E15</f>
        <v>1</v>
      </c>
      <c r="F36" s="30" t="n">
        <f aca="false">E36+F30-F15</f>
        <v>2</v>
      </c>
      <c r="G36" s="30" t="n">
        <f aca="false">F36+G30-G15</f>
        <v>1</v>
      </c>
      <c r="H36" s="30" t="n">
        <f aca="false">G36+H30-H15</f>
        <v>2</v>
      </c>
      <c r="I36" s="30" t="n">
        <f aca="false">H36+I30-I15</f>
        <v>1</v>
      </c>
      <c r="J36" s="30" t="n">
        <f aca="false">I36+J30-J15</f>
        <v>2</v>
      </c>
      <c r="K36" s="30" t="n">
        <f aca="false">J36+K30-K15</f>
        <v>1</v>
      </c>
      <c r="L36" s="30" t="n">
        <f aca="false">K36+L30-L15</f>
        <v>2</v>
      </c>
      <c r="M36" s="30" t="n">
        <f aca="false">L36+M30-M15</f>
        <v>1</v>
      </c>
      <c r="N36" s="30" t="n">
        <f aca="false">M36+N30-N15</f>
        <v>2</v>
      </c>
      <c r="O36" s="30" t="n">
        <f aca="false">N36+O30-O15</f>
        <v>2</v>
      </c>
      <c r="P36" s="30" t="n">
        <f aca="false">O36+P30-P15</f>
        <v>3</v>
      </c>
      <c r="Q36" s="30" t="n">
        <f aca="false">P36+Q30-Q15</f>
        <v>2</v>
      </c>
      <c r="R36" s="30" t="n">
        <f aca="false">Q36+R30-R15</f>
        <v>3</v>
      </c>
      <c r="S36" s="30" t="n">
        <f aca="false">R36+S30-S15</f>
        <v>2</v>
      </c>
      <c r="T36" s="30" t="n">
        <f aca="false">S36+T30-T15</f>
        <v>3</v>
      </c>
      <c r="U36" s="30" t="n">
        <f aca="false">T36+U30-U15</f>
        <v>2</v>
      </c>
      <c r="V36" s="30" t="n">
        <f aca="false">U36+V30-V15</f>
        <v>3</v>
      </c>
      <c r="W36" s="30" t="n">
        <f aca="false">V36+W30-W15</f>
        <v>2</v>
      </c>
      <c r="X36" s="30" t="n">
        <f aca="false">W36+X30-X15</f>
        <v>3</v>
      </c>
      <c r="Y36" s="30" t="n">
        <f aca="false">X36+Y30-Y15</f>
        <v>2</v>
      </c>
      <c r="Z36" s="30" t="n">
        <f aca="false">Y36+Z30-Z15</f>
        <v>3</v>
      </c>
      <c r="AA36" s="30" t="n">
        <f aca="false">Z36+AA30-AA15</f>
        <v>3</v>
      </c>
      <c r="AB36" s="30" t="n">
        <f aca="false">AA36+AB30-AB15</f>
        <v>4</v>
      </c>
      <c r="AC36" s="30" t="n">
        <f aca="false">AB36+AC30-AC15</f>
        <v>3</v>
      </c>
      <c r="AD36" s="30" t="n">
        <f aca="false">AC36+AD30-AD15</f>
        <v>4</v>
      </c>
      <c r="AE36" s="30" t="n">
        <f aca="false">AD36+AE30-AE15</f>
        <v>3</v>
      </c>
      <c r="AF36" s="30" t="n">
        <f aca="false">AE36+AF30-AF15</f>
        <v>4</v>
      </c>
      <c r="AG36" s="30" t="n">
        <f aca="false">AF36+AG30-AG15</f>
        <v>3</v>
      </c>
      <c r="AH36" s="30" t="n">
        <f aca="false">AG36+AH30-AH15</f>
        <v>3</v>
      </c>
      <c r="AI36" s="30" t="n">
        <f aca="false">AH36+AI30-AI15</f>
        <v>2</v>
      </c>
      <c r="AJ36" s="30" t="n">
        <f aca="false">AI36+AJ30-AJ15</f>
        <v>2</v>
      </c>
      <c r="AK36" s="30" t="n">
        <f aca="false">AJ36+AK30-AK15</f>
        <v>2</v>
      </c>
    </row>
    <row r="37" customFormat="false" ht="15" hidden="false" customHeight="true" outlineLevel="0" collapsed="false">
      <c r="A37" s="25" t="s">
        <v>270</v>
      </c>
      <c r="B37" s="30" t="n">
        <f aca="false">Offers!$B$10*Cases!$I$17</f>
        <v>202.5</v>
      </c>
      <c r="C37" s="30" t="n">
        <f aca="false">Offers!$B$10*Cases!$I$17</f>
        <v>202.5</v>
      </c>
      <c r="D37" s="30" t="n">
        <f aca="false">Offers!$B$10*Cases!$I$17</f>
        <v>202.5</v>
      </c>
      <c r="E37" s="30" t="n">
        <f aca="false">Offers!$B$10*Cases!$I$17</f>
        <v>202.5</v>
      </c>
      <c r="F37" s="30" t="n">
        <f aca="false">Offers!$B$10*Cases!$I$17</f>
        <v>202.5</v>
      </c>
      <c r="G37" s="30" t="n">
        <f aca="false">Offers!$B$10*Cases!$I$17</f>
        <v>202.5</v>
      </c>
      <c r="H37" s="30" t="n">
        <f aca="false">Offers!$B$10*Cases!$I$17</f>
        <v>202.5</v>
      </c>
      <c r="I37" s="30" t="n">
        <f aca="false">Offers!$B$10*Cases!$I$17</f>
        <v>202.5</v>
      </c>
      <c r="J37" s="30" t="n">
        <f aca="false">Offers!$B$10*Cases!$I$17</f>
        <v>202.5</v>
      </c>
      <c r="K37" s="30" t="n">
        <f aca="false">Offers!$B$10*Cases!$I$17</f>
        <v>202.5</v>
      </c>
      <c r="L37" s="30" t="n">
        <f aca="false">Offers!$B$10*Cases!$I$17</f>
        <v>202.5</v>
      </c>
      <c r="M37" s="30" t="n">
        <f aca="false">Offers!$B$10*Cases!$I$17</f>
        <v>202.5</v>
      </c>
      <c r="N37" s="30" t="n">
        <f aca="false">Offers!$B$10*Cases!$I$17</f>
        <v>202.5</v>
      </c>
      <c r="O37" s="30" t="n">
        <f aca="false">Offers!$B$10*Cases!$I$17</f>
        <v>202.5</v>
      </c>
      <c r="P37" s="30" t="n">
        <f aca="false">Offers!$B$10*Cases!$I$17</f>
        <v>202.5</v>
      </c>
      <c r="Q37" s="30" t="n">
        <f aca="false">Offers!$B$10*Cases!$I$17</f>
        <v>202.5</v>
      </c>
      <c r="R37" s="30" t="n">
        <f aca="false">Offers!$B$10*Cases!$I$17</f>
        <v>202.5</v>
      </c>
      <c r="S37" s="30" t="n">
        <f aca="false">Offers!$B$10*Cases!$I$17</f>
        <v>202.5</v>
      </c>
      <c r="T37" s="30" t="n">
        <f aca="false">Offers!$B$10*Cases!$I$17</f>
        <v>202.5</v>
      </c>
      <c r="U37" s="30" t="n">
        <f aca="false">Offers!$B$10*Cases!$I$17</f>
        <v>202.5</v>
      </c>
      <c r="V37" s="30" t="n">
        <f aca="false">Offers!$B$10*Cases!$I$17</f>
        <v>202.5</v>
      </c>
      <c r="W37" s="30" t="n">
        <f aca="false">Offers!$B$10*Cases!$I$17</f>
        <v>202.5</v>
      </c>
      <c r="X37" s="30" t="n">
        <f aca="false">Offers!$B$10*Cases!$I$17</f>
        <v>202.5</v>
      </c>
      <c r="Y37" s="30" t="n">
        <f aca="false">Offers!$B$10*Cases!$I$17</f>
        <v>202.5</v>
      </c>
      <c r="Z37" s="30" t="n">
        <f aca="false">Offers!$B$10*Cases!$I$17</f>
        <v>202.5</v>
      </c>
      <c r="AA37" s="30" t="n">
        <f aca="false">Offers!$B$10*Cases!$I$17</f>
        <v>202.5</v>
      </c>
      <c r="AB37" s="30" t="n">
        <f aca="false">Offers!$B$10*Cases!$I$17</f>
        <v>202.5</v>
      </c>
      <c r="AC37" s="30" t="n">
        <f aca="false">Offers!$B$10*Cases!$I$17</f>
        <v>202.5</v>
      </c>
      <c r="AD37" s="30" t="n">
        <f aca="false">Offers!$B$10*Cases!$I$17</f>
        <v>202.5</v>
      </c>
      <c r="AE37" s="30" t="n">
        <f aca="false">Offers!$B$10*Cases!$I$17</f>
        <v>202.5</v>
      </c>
      <c r="AF37" s="30" t="n">
        <f aca="false">Offers!$B$10*Cases!$I$17</f>
        <v>202.5</v>
      </c>
      <c r="AG37" s="30" t="n">
        <f aca="false">Offers!$B$10*Cases!$I$17</f>
        <v>202.5</v>
      </c>
      <c r="AH37" s="30" t="n">
        <f aca="false">Offers!$B$10*Cases!$I$17</f>
        <v>202.5</v>
      </c>
      <c r="AI37" s="30" t="n">
        <f aca="false">Offers!$B$10*Cases!$I$17</f>
        <v>202.5</v>
      </c>
      <c r="AJ37" s="30" t="n">
        <f aca="false">Offers!$B$10*Cases!$I$17</f>
        <v>202.5</v>
      </c>
      <c r="AK37" s="30" t="n">
        <f aca="false">Offers!$B$10*Cases!$I$17</f>
        <v>202.5</v>
      </c>
    </row>
    <row r="38" customFormat="false" ht="15" hidden="false" customHeight="true" outlineLevel="0" collapsed="false">
      <c r="A38" s="25" t="s">
        <v>271</v>
      </c>
      <c r="B38" s="30" t="n">
        <f aca="false">Cases!$I$23*B37</f>
        <v>12150</v>
      </c>
      <c r="C38" s="30" t="n">
        <f aca="false">Cases!$I$23*C37</f>
        <v>12150</v>
      </c>
      <c r="D38" s="30" t="n">
        <f aca="false">Cases!$I$23*D37</f>
        <v>12150</v>
      </c>
      <c r="E38" s="30" t="n">
        <f aca="false">Cases!$I$23*E37</f>
        <v>12150</v>
      </c>
      <c r="F38" s="30" t="n">
        <f aca="false">Cases!$I$23*F37</f>
        <v>12150</v>
      </c>
      <c r="G38" s="30" t="n">
        <f aca="false">Cases!$I$23*G37</f>
        <v>12150</v>
      </c>
      <c r="H38" s="30" t="n">
        <f aca="false">Cases!$I$23*H37</f>
        <v>12150</v>
      </c>
      <c r="I38" s="30" t="n">
        <f aca="false">Cases!$I$23*I37</f>
        <v>12150</v>
      </c>
      <c r="J38" s="30" t="n">
        <f aca="false">Cases!$I$23*J37</f>
        <v>12150</v>
      </c>
      <c r="K38" s="30" t="n">
        <f aca="false">Cases!$I$23*K37</f>
        <v>12150</v>
      </c>
      <c r="L38" s="30" t="n">
        <f aca="false">Cases!$I$23*L37</f>
        <v>12150</v>
      </c>
      <c r="M38" s="30" t="n">
        <f aca="false">Cases!$I$23*M37</f>
        <v>12150</v>
      </c>
      <c r="N38" s="30" t="n">
        <f aca="false">Cases!$I$23*N37</f>
        <v>12150</v>
      </c>
      <c r="O38" s="30" t="n">
        <f aca="false">Cases!$I$23*O37</f>
        <v>12150</v>
      </c>
      <c r="P38" s="30" t="n">
        <f aca="false">Cases!$I$23*P37</f>
        <v>12150</v>
      </c>
      <c r="Q38" s="30" t="n">
        <f aca="false">Cases!$I$23*Q37</f>
        <v>12150</v>
      </c>
      <c r="R38" s="30" t="n">
        <f aca="false">Cases!$I$23*R37</f>
        <v>12150</v>
      </c>
      <c r="S38" s="30" t="n">
        <f aca="false">Cases!$I$23*S37</f>
        <v>12150</v>
      </c>
      <c r="T38" s="30" t="n">
        <f aca="false">Cases!$I$23*T37</f>
        <v>12150</v>
      </c>
      <c r="U38" s="30" t="n">
        <f aca="false">Cases!$I$23*U37</f>
        <v>12150</v>
      </c>
      <c r="V38" s="30" t="n">
        <f aca="false">Cases!$I$23*V37</f>
        <v>12150</v>
      </c>
      <c r="W38" s="30" t="n">
        <f aca="false">Cases!$I$23*W37</f>
        <v>12150</v>
      </c>
      <c r="X38" s="30" t="n">
        <f aca="false">Cases!$I$23*X37</f>
        <v>12150</v>
      </c>
      <c r="Y38" s="30" t="n">
        <f aca="false">Cases!$I$23*Y37</f>
        <v>12150</v>
      </c>
      <c r="Z38" s="30" t="n">
        <f aca="false">Cases!$I$23*Z37</f>
        <v>12150</v>
      </c>
      <c r="AA38" s="30" t="n">
        <f aca="false">Cases!$I$23*AA37</f>
        <v>12150</v>
      </c>
      <c r="AB38" s="30" t="n">
        <f aca="false">Cases!$I$23*AB37</f>
        <v>12150</v>
      </c>
      <c r="AC38" s="30" t="n">
        <f aca="false">Cases!$I$23*AC37</f>
        <v>12150</v>
      </c>
      <c r="AD38" s="30" t="n">
        <f aca="false">Cases!$I$23*AD37</f>
        <v>12150</v>
      </c>
      <c r="AE38" s="30" t="n">
        <f aca="false">Cases!$I$23*AE37</f>
        <v>12150</v>
      </c>
      <c r="AF38" s="30" t="n">
        <f aca="false">Cases!$I$23*AF37</f>
        <v>12150</v>
      </c>
      <c r="AG38" s="30" t="n">
        <f aca="false">Cases!$I$23*AG37</f>
        <v>12150</v>
      </c>
      <c r="AH38" s="30" t="n">
        <f aca="false">Cases!$I$23*AH37</f>
        <v>12150</v>
      </c>
      <c r="AI38" s="30" t="n">
        <f aca="false">Cases!$I$23*AI37</f>
        <v>12150</v>
      </c>
      <c r="AJ38" s="30" t="n">
        <f aca="false">Cases!$I$23*AJ37</f>
        <v>12150</v>
      </c>
      <c r="AK38" s="30" t="n">
        <f aca="false">Cases!$I$23*AK37</f>
        <v>12150</v>
      </c>
    </row>
    <row r="39" customFormat="false" ht="15" hidden="false" customHeight="true" outlineLevel="0" collapsed="false">
      <c r="A39" s="25" t="s">
        <v>272</v>
      </c>
      <c r="B39" s="30" t="n">
        <f aca="false">B18*B21</f>
        <v>0</v>
      </c>
      <c r="C39" s="30" t="n">
        <f aca="false">C18*C21</f>
        <v>0</v>
      </c>
      <c r="D39" s="30" t="n">
        <f aca="false">D18*D21</f>
        <v>674.865</v>
      </c>
      <c r="E39" s="30" t="n">
        <f aca="false">E18*E21</f>
        <v>2685.9627</v>
      </c>
      <c r="F39" s="30" t="n">
        <f aca="false">F18*F21</f>
        <v>4670.200773</v>
      </c>
      <c r="G39" s="30" t="n">
        <f aca="false">G18*G21</f>
        <v>6641.34511527</v>
      </c>
      <c r="H39" s="30" t="n">
        <f aca="false">H18*H21</f>
        <v>8586.0293641173</v>
      </c>
      <c r="I39" s="30" t="n">
        <f aca="false">I18*I21</f>
        <v>10518.0154204761</v>
      </c>
      <c r="J39" s="30" t="n">
        <f aca="false">J18*J21</f>
        <v>12423.9329662714</v>
      </c>
      <c r="K39" s="30" t="n">
        <f aca="false">K18*K21</f>
        <v>14317.5399866086</v>
      </c>
      <c r="L39" s="30" t="n">
        <f aca="false">L18*L21</f>
        <v>16185.4622867426</v>
      </c>
      <c r="M39" s="30" t="n">
        <f aca="false">M18*M21</f>
        <v>18041.4540138751</v>
      </c>
      <c r="N39" s="30" t="n">
        <f aca="false">N18*N21</f>
        <v>19872.1371737364</v>
      </c>
      <c r="O39" s="30" t="n">
        <f aca="false">O18*O21</f>
        <v>21691.262151999</v>
      </c>
      <c r="P39" s="30" t="n">
        <f aca="false">P18*P21</f>
        <v>24160.312230479</v>
      </c>
      <c r="Q39" s="30" t="n">
        <f aca="false">Q18*Q21</f>
        <v>27279.5368081742</v>
      </c>
      <c r="R39" s="30" t="n">
        <f aca="false">R18*R21</f>
        <v>30360.8204900925</v>
      </c>
      <c r="S39" s="30" t="n">
        <f aca="false">S18*S21</f>
        <v>27139.3509881533</v>
      </c>
      <c r="T39" s="30" t="n">
        <f aca="false">T18*T21</f>
        <v>30222.0365282717</v>
      </c>
      <c r="U39" s="30" t="n">
        <f aca="false">U18*U21</f>
        <v>33280.643862989</v>
      </c>
      <c r="V39" s="30" t="n">
        <f aca="false">V18*V21</f>
        <v>36301.9164743591</v>
      </c>
      <c r="W39" s="30" t="n">
        <f aca="false">W18*W21</f>
        <v>39299.7250096155</v>
      </c>
      <c r="X39" s="30" t="n">
        <f aca="false">X18*X21</f>
        <v>42260.8068095194</v>
      </c>
      <c r="Y39" s="30" t="n">
        <f aca="false">Y18*Y21</f>
        <v>45199.0264414242</v>
      </c>
      <c r="Z39" s="30" t="n">
        <f aca="false">Z18*Z21</f>
        <v>48101.11522701</v>
      </c>
      <c r="AA39" s="30" t="n">
        <f aca="false">AA18*AA21</f>
        <v>50980.9317747398</v>
      </c>
      <c r="AB39" s="30" t="n">
        <f aca="false">AB18*AB21</f>
        <v>54500.0665069925</v>
      </c>
      <c r="AC39" s="30" t="n">
        <f aca="false">AC18*AC21</f>
        <v>58658.8748919225</v>
      </c>
      <c r="AD39" s="30" t="n">
        <f aca="false">AD18*AD21</f>
        <v>62769.3465430033</v>
      </c>
      <c r="AE39" s="30" t="n">
        <f aca="false">AE18*AE21</f>
        <v>66845.4621275733</v>
      </c>
      <c r="AF39" s="30" t="n">
        <f aca="false">AF18*AF21</f>
        <v>70874.0679062975</v>
      </c>
      <c r="AG39" s="30" t="n">
        <f aca="false">AG18*AG21</f>
        <v>74869.1362772346</v>
      </c>
      <c r="AH39" s="30" t="n">
        <f aca="false">AH18*AH21</f>
        <v>78817.5053144622</v>
      </c>
      <c r="AI39" s="30" t="n">
        <f aca="false">AI18*AI21</f>
        <v>82058.2743113176</v>
      </c>
      <c r="AJ39" s="30" t="n">
        <f aca="false">AJ18*AJ21</f>
        <v>84591.7706182044</v>
      </c>
      <c r="AK39" s="30" t="n">
        <f aca="false">AK18*AK21</f>
        <v>86431.8156120224</v>
      </c>
    </row>
    <row r="40" customFormat="false" ht="15" hidden="false" customHeight="true" outlineLevel="0" collapsed="false">
      <c r="A40" s="25" t="s">
        <v>273</v>
      </c>
      <c r="B40" s="30" t="n">
        <f aca="false">B18*B22</f>
        <v>0</v>
      </c>
      <c r="C40" s="30" t="n">
        <f aca="false">C18*C22</f>
        <v>0</v>
      </c>
      <c r="D40" s="30" t="n">
        <f aca="false">D18*D22</f>
        <v>450</v>
      </c>
      <c r="E40" s="30" t="n">
        <f aca="false">E18*E22</f>
        <v>1791</v>
      </c>
      <c r="F40" s="30" t="n">
        <f aca="false">F18*F22</f>
        <v>3114.09</v>
      </c>
      <c r="G40" s="30" t="n">
        <f aca="false">G18*G22</f>
        <v>4428.4491</v>
      </c>
      <c r="H40" s="30" t="n">
        <f aca="false">H18*H22</f>
        <v>5725.164609</v>
      </c>
      <c r="I40" s="30" t="n">
        <f aca="false">I18*I22</f>
        <v>7013.41296291</v>
      </c>
      <c r="J40" s="30" t="n">
        <f aca="false">J18*J22</f>
        <v>8284.2788332809</v>
      </c>
      <c r="K40" s="30" t="n">
        <f aca="false">K18*K22</f>
        <v>9546.93604494809</v>
      </c>
      <c r="L40" s="30" t="n">
        <f aca="false">L18*L22</f>
        <v>10792.4666844986</v>
      </c>
      <c r="M40" s="30" t="n">
        <f aca="false">M18*M22</f>
        <v>12030.0420176536</v>
      </c>
      <c r="N40" s="30" t="n">
        <f aca="false">N18*N22</f>
        <v>13250.7415974771</v>
      </c>
      <c r="O40" s="30" t="n">
        <f aca="false">O18*O22</f>
        <v>14463.7341815023</v>
      </c>
      <c r="P40" s="30" t="n">
        <f aca="false">P18*P22</f>
        <v>16110.0968396873</v>
      </c>
      <c r="Q40" s="30" t="n">
        <f aca="false">Q18*Q22</f>
        <v>18189.9958712904</v>
      </c>
      <c r="R40" s="30" t="n">
        <f aca="false">R18*R22</f>
        <v>20244.5959125775</v>
      </c>
      <c r="S40" s="30" t="n">
        <f aca="false">S18*S22</f>
        <v>18096.5199627614</v>
      </c>
      <c r="T40" s="30" t="n">
        <f aca="false">T18*T22</f>
        <v>20152.0547631338</v>
      </c>
      <c r="U40" s="30" t="n">
        <f aca="false">U18*U22</f>
        <v>22191.5342155024</v>
      </c>
      <c r="V40" s="30" t="n">
        <f aca="false">V18*V22</f>
        <v>24206.1188733474</v>
      </c>
      <c r="W40" s="30" t="n">
        <f aca="false">W18*W22</f>
        <v>26205.0576846139</v>
      </c>
      <c r="X40" s="30" t="n">
        <f aca="false">X18*X22</f>
        <v>28179.5071077678</v>
      </c>
      <c r="Y40" s="30" t="n">
        <f aca="false">Y18*Y22</f>
        <v>30138.7120366901</v>
      </c>
      <c r="Z40" s="30" t="n">
        <f aca="false">Z18*Z22</f>
        <v>32073.8249163232</v>
      </c>
      <c r="AA40" s="30" t="n">
        <f aca="false">AA18*AA22</f>
        <v>33994.08666716</v>
      </c>
      <c r="AB40" s="30" t="n">
        <f aca="false">AB18*AB22</f>
        <v>36340.6458004884</v>
      </c>
      <c r="AC40" s="30" t="n">
        <f aca="false">AC18*AC22</f>
        <v>39113.7393424835</v>
      </c>
      <c r="AD40" s="30" t="n">
        <f aca="false">AD18*AD22</f>
        <v>41854.6019490587</v>
      </c>
      <c r="AE40" s="30" t="n">
        <f aca="false">AE18*AE22</f>
        <v>44572.5559295681</v>
      </c>
      <c r="AF40" s="30" t="n">
        <f aca="false">AF18*AF22</f>
        <v>47258.8303702724</v>
      </c>
      <c r="AG40" s="30" t="n">
        <f aca="false">AG18*AG22</f>
        <v>49922.7420665697</v>
      </c>
      <c r="AH40" s="30" t="n">
        <f aca="false">AH18*AH22</f>
        <v>52555.514645904</v>
      </c>
      <c r="AI40" s="30" t="n">
        <f aca="false">AI18*AI22</f>
        <v>54716.459499445</v>
      </c>
      <c r="AJ40" s="30" t="n">
        <f aca="false">AJ18*AJ22</f>
        <v>56405.7949044505</v>
      </c>
      <c r="AK40" s="30" t="n">
        <f aca="false">AK18*AK22</f>
        <v>57632.736955406</v>
      </c>
    </row>
    <row r="41" customFormat="false" ht="15" hidden="false" customHeight="true" outlineLevel="0" collapsed="false">
      <c r="A41" s="25" t="s">
        <v>274</v>
      </c>
      <c r="B41" s="30" t="n">
        <f aca="false">B15*B38</f>
        <v>0</v>
      </c>
      <c r="C41" s="30" t="n">
        <f aca="false">C15*C38</f>
        <v>0</v>
      </c>
      <c r="D41" s="30" t="n">
        <f aca="false">D15*D38</f>
        <v>12150</v>
      </c>
      <c r="E41" s="30" t="n">
        <f aca="false">E15*E38</f>
        <v>24300</v>
      </c>
      <c r="F41" s="30" t="n">
        <f aca="false">F15*F38</f>
        <v>12150</v>
      </c>
      <c r="G41" s="30" t="n">
        <f aca="false">G15*G38</f>
        <v>24300</v>
      </c>
      <c r="H41" s="30" t="n">
        <f aca="false">H15*H38</f>
        <v>12150</v>
      </c>
      <c r="I41" s="30" t="n">
        <f aca="false">I15*I38</f>
        <v>24300</v>
      </c>
      <c r="J41" s="30" t="n">
        <f aca="false">J15*J38</f>
        <v>12150</v>
      </c>
      <c r="K41" s="30" t="n">
        <f aca="false">K15*K38</f>
        <v>24300</v>
      </c>
      <c r="L41" s="30" t="n">
        <f aca="false">L15*L38</f>
        <v>12150</v>
      </c>
      <c r="M41" s="30" t="n">
        <f aca="false">M15*M38</f>
        <v>24300</v>
      </c>
      <c r="N41" s="30" t="n">
        <f aca="false">N15*N38</f>
        <v>12150</v>
      </c>
      <c r="O41" s="30" t="n">
        <f aca="false">O15*O38</f>
        <v>24300</v>
      </c>
      <c r="P41" s="30" t="n">
        <f aca="false">P15*P38</f>
        <v>24300</v>
      </c>
      <c r="Q41" s="30" t="n">
        <f aca="false">Q15*Q38</f>
        <v>36450</v>
      </c>
      <c r="R41" s="30" t="n">
        <f aca="false">R15*R38</f>
        <v>24300</v>
      </c>
      <c r="S41" s="30" t="n">
        <f aca="false">S15*S38</f>
        <v>36450</v>
      </c>
      <c r="T41" s="30" t="n">
        <f aca="false">T15*T38</f>
        <v>24300</v>
      </c>
      <c r="U41" s="30" t="n">
        <f aca="false">U15*U38</f>
        <v>36450</v>
      </c>
      <c r="V41" s="30" t="n">
        <f aca="false">V15*V38</f>
        <v>24300</v>
      </c>
      <c r="W41" s="30" t="n">
        <f aca="false">W15*W38</f>
        <v>36450</v>
      </c>
      <c r="X41" s="30" t="n">
        <f aca="false">X15*X38</f>
        <v>24300</v>
      </c>
      <c r="Y41" s="30" t="n">
        <f aca="false">Y15*Y38</f>
        <v>36450</v>
      </c>
      <c r="Z41" s="30" t="n">
        <f aca="false">Z15*Z38</f>
        <v>24300</v>
      </c>
      <c r="AA41" s="30" t="n">
        <f aca="false">AA15*AA38</f>
        <v>36450</v>
      </c>
      <c r="AB41" s="30" t="n">
        <f aca="false">AB15*AB38</f>
        <v>36450</v>
      </c>
      <c r="AC41" s="30" t="n">
        <f aca="false">AC15*AC38</f>
        <v>48600</v>
      </c>
      <c r="AD41" s="30" t="n">
        <f aca="false">AD15*AD38</f>
        <v>36450</v>
      </c>
      <c r="AE41" s="30" t="n">
        <f aca="false">AE15*AE38</f>
        <v>48600</v>
      </c>
      <c r="AF41" s="30" t="n">
        <f aca="false">AF15*AF38</f>
        <v>36450</v>
      </c>
      <c r="AG41" s="30" t="n">
        <f aca="false">AG15*AG38</f>
        <v>48600</v>
      </c>
      <c r="AH41" s="30" t="n">
        <f aca="false">AH15*AH38</f>
        <v>36450</v>
      </c>
      <c r="AI41" s="30" t="n">
        <f aca="false">AI15*AI38</f>
        <v>36450</v>
      </c>
      <c r="AJ41" s="30" t="n">
        <f aca="false">AJ15*AJ38</f>
        <v>24300</v>
      </c>
      <c r="AK41" s="30" t="n">
        <f aca="false">AK15*AK38</f>
        <v>24300</v>
      </c>
    </row>
    <row r="42" customFormat="false" ht="15" hidden="false" customHeight="true" outlineLevel="0" collapsed="false">
      <c r="A42" s="25" t="s">
        <v>275</v>
      </c>
      <c r="B42" s="30" t="n">
        <f aca="false">B32*B37</f>
        <v>0</v>
      </c>
      <c r="C42" s="30" t="n">
        <f aca="false">C32*C37</f>
        <v>0</v>
      </c>
      <c r="D42" s="30" t="n">
        <f aca="false">D32*D37</f>
        <v>202.5</v>
      </c>
      <c r="E42" s="30" t="n">
        <f aca="false">E32*E37</f>
        <v>805.95</v>
      </c>
      <c r="F42" s="30" t="n">
        <f aca="false">F32*F37</f>
        <v>1401.3405</v>
      </c>
      <c r="G42" s="30" t="n">
        <f aca="false">G32*G37</f>
        <v>1992.802095</v>
      </c>
      <c r="H42" s="30" t="n">
        <f aca="false">H32*H37</f>
        <v>2576.32407405</v>
      </c>
      <c r="I42" s="30" t="n">
        <f aca="false">I32*I37</f>
        <v>3156.0358333095</v>
      </c>
      <c r="J42" s="30" t="n">
        <f aca="false">J32*J37</f>
        <v>3727.9254749764</v>
      </c>
      <c r="K42" s="30" t="n">
        <f aca="false">K32*K37</f>
        <v>4296.12122022664</v>
      </c>
      <c r="L42" s="30" t="n">
        <f aca="false">L32*L37</f>
        <v>4856.61000802437</v>
      </c>
      <c r="M42" s="30" t="n">
        <f aca="false">M32*M37</f>
        <v>5413.51890794413</v>
      </c>
      <c r="N42" s="30" t="n">
        <f aca="false">N32*N37</f>
        <v>5962.83371886469</v>
      </c>
      <c r="O42" s="30" t="n">
        <f aca="false">O32*O37</f>
        <v>6508.68038167604</v>
      </c>
      <c r="P42" s="30" t="n">
        <f aca="false">P32*P37</f>
        <v>7249.54357785928</v>
      </c>
      <c r="Q42" s="30" t="n">
        <f aca="false">Q32*Q37</f>
        <v>8185.49814208069</v>
      </c>
      <c r="R42" s="30" t="n">
        <f aca="false">R32*R37</f>
        <v>9110.06816065988</v>
      </c>
      <c r="S42" s="30" t="n">
        <f aca="false">S32*S37</f>
        <v>8143.43398324263</v>
      </c>
      <c r="T42" s="30" t="n">
        <f aca="false">T32*T37</f>
        <v>9068.4246434102</v>
      </c>
      <c r="U42" s="30" t="n">
        <f aca="false">U32*U37</f>
        <v>9986.1903969761</v>
      </c>
      <c r="V42" s="30" t="n">
        <f aca="false">V32*V37</f>
        <v>10892.7534930063</v>
      </c>
      <c r="W42" s="30" t="n">
        <f aca="false">W32*W37</f>
        <v>11792.2759580763</v>
      </c>
      <c r="X42" s="30" t="n">
        <f aca="false">X32*X37</f>
        <v>12680.7781984955</v>
      </c>
      <c r="Y42" s="30" t="n">
        <f aca="false">Y32*Y37</f>
        <v>13562.4204165106</v>
      </c>
      <c r="Z42" s="30" t="n">
        <f aca="false">Z32*Z37</f>
        <v>14433.2212123455</v>
      </c>
      <c r="AA42" s="30" t="n">
        <f aca="false">AA32*AA37</f>
        <v>15297.339000222</v>
      </c>
      <c r="AB42" s="30" t="n">
        <f aca="false">AB32*AB37</f>
        <v>16353.2906102198</v>
      </c>
      <c r="AC42" s="30" t="n">
        <f aca="false">AC32*AC37</f>
        <v>17601.1827041176</v>
      </c>
      <c r="AD42" s="30" t="n">
        <f aca="false">AD32*AD37</f>
        <v>10278.8200355482</v>
      </c>
      <c r="AE42" s="30" t="n">
        <f aca="false">AE32*AE37</f>
        <v>16797.7818351927</v>
      </c>
      <c r="AF42" s="30" t="n">
        <f aca="false">AF32*AF37</f>
        <v>672.804016840792</v>
      </c>
      <c r="AG42" s="30" t="n">
        <f aca="false">AG32*AG37</f>
        <v>7287.82597667238</v>
      </c>
      <c r="AH42" s="30" t="n">
        <f aca="false">AH32*AH37</f>
        <v>3407.94771690566</v>
      </c>
      <c r="AI42" s="30" t="n">
        <f aca="false">AI32*AI37</f>
        <v>11716.8682397366</v>
      </c>
      <c r="AJ42" s="30" t="n">
        <f aca="false">AJ32*AJ37</f>
        <v>9513.94955733923</v>
      </c>
      <c r="AK42" s="30" t="n">
        <f aca="false">AK32*AK37</f>
        <v>7333.06006176586</v>
      </c>
    </row>
    <row r="43" customFormat="false" ht="15" hidden="false" customHeight="true" outlineLevel="0" collapsed="false">
      <c r="A43" s="23" t="s">
        <v>276</v>
      </c>
      <c r="B43" s="31" t="n">
        <f aca="false">SUM(B39:B42)</f>
        <v>0</v>
      </c>
      <c r="C43" s="31" t="n">
        <f aca="false">SUM(C39:C42)</f>
        <v>0</v>
      </c>
      <c r="D43" s="31" t="n">
        <f aca="false">SUM(D39:D42)</f>
        <v>13477.365</v>
      </c>
      <c r="E43" s="31" t="n">
        <f aca="false">SUM(E39:E42)</f>
        <v>29582.9127</v>
      </c>
      <c r="F43" s="31" t="n">
        <f aca="false">SUM(F39:F42)</f>
        <v>21335.631273</v>
      </c>
      <c r="G43" s="31" t="n">
        <f aca="false">SUM(G39:G42)</f>
        <v>37362.59631027</v>
      </c>
      <c r="H43" s="31" t="n">
        <f aca="false">SUM(H39:H42)</f>
        <v>29037.5180471673</v>
      </c>
      <c r="I43" s="31" t="n">
        <f aca="false">SUM(I39:I42)</f>
        <v>44987.4642166956</v>
      </c>
      <c r="J43" s="31" t="n">
        <f aca="false">SUM(J39:J42)</f>
        <v>36586.1372745287</v>
      </c>
      <c r="K43" s="31" t="n">
        <f aca="false">SUM(K39:K42)</f>
        <v>52460.5972517834</v>
      </c>
      <c r="L43" s="31" t="n">
        <f aca="false">SUM(L39:L42)</f>
        <v>43984.5389792655</v>
      </c>
      <c r="M43" s="31" t="n">
        <f aca="false">SUM(M39:M42)</f>
        <v>59785.0149394729</v>
      </c>
      <c r="N43" s="31" t="n">
        <f aca="false">SUM(N39:N42)</f>
        <v>51235.7124900782</v>
      </c>
      <c r="O43" s="31" t="n">
        <f aca="false">SUM(O39:O42)</f>
        <v>66963.6767151774</v>
      </c>
      <c r="P43" s="31" t="n">
        <f aca="false">SUM(P39:P42)</f>
        <v>71819.9526480256</v>
      </c>
      <c r="Q43" s="31" t="n">
        <f aca="false">SUM(Q39:Q42)</f>
        <v>90105.0308215454</v>
      </c>
      <c r="R43" s="31" t="n">
        <f aca="false">SUM(R39:R42)</f>
        <v>84015.4845633299</v>
      </c>
      <c r="S43" s="31" t="n">
        <f aca="false">SUM(S39:S42)</f>
        <v>89829.3049341573</v>
      </c>
      <c r="T43" s="31" t="n">
        <f aca="false">SUM(T39:T42)</f>
        <v>83742.5159348157</v>
      </c>
      <c r="U43" s="31" t="n">
        <f aca="false">SUM(U39:U42)</f>
        <v>101908.368475468</v>
      </c>
      <c r="V43" s="31" t="n">
        <f aca="false">SUM(V39:V42)</f>
        <v>95700.7888407129</v>
      </c>
      <c r="W43" s="31" t="n">
        <f aca="false">SUM(W39:W42)</f>
        <v>113747.058652306</v>
      </c>
      <c r="X43" s="31" t="n">
        <f aca="false">SUM(X39:X42)</f>
        <v>107421.092115783</v>
      </c>
      <c r="Y43" s="31" t="n">
        <f aca="false">SUM(Y39:Y42)</f>
        <v>125350.158894625</v>
      </c>
      <c r="Z43" s="31" t="n">
        <f aca="false">SUM(Z39:Z42)</f>
        <v>118908.161355679</v>
      </c>
      <c r="AA43" s="31" t="n">
        <f aca="false">SUM(AA39:AA42)</f>
        <v>136722.357442122</v>
      </c>
      <c r="AB43" s="31" t="n">
        <f aca="false">SUM(AB39:AB42)</f>
        <v>143644.002917701</v>
      </c>
      <c r="AC43" s="31" t="n">
        <f aca="false">SUM(AC39:AC42)</f>
        <v>163973.796938524</v>
      </c>
      <c r="AD43" s="31" t="n">
        <f aca="false">SUM(AD39:AD42)</f>
        <v>151352.76852761</v>
      </c>
      <c r="AE43" s="31" t="n">
        <f aca="false">SUM(AE39:AE42)</f>
        <v>176815.799892334</v>
      </c>
      <c r="AF43" s="31" t="n">
        <f aca="false">SUM(AF39:AF42)</f>
        <v>155255.702293411</v>
      </c>
      <c r="AG43" s="31" t="n">
        <f aca="false">SUM(AG39:AG42)</f>
        <v>180679.704320477</v>
      </c>
      <c r="AH43" s="31" t="n">
        <f aca="false">SUM(AH39:AH42)</f>
        <v>171230.967677272</v>
      </c>
      <c r="AI43" s="31" t="n">
        <f aca="false">SUM(AI39:AI42)</f>
        <v>184941.602050499</v>
      </c>
      <c r="AJ43" s="31" t="n">
        <f aca="false">SUM(AJ39:AJ42)</f>
        <v>174811.515079994</v>
      </c>
      <c r="AK43" s="31" t="n">
        <f aca="false">SUM(AK39:AK42)</f>
        <v>175697.612629194</v>
      </c>
    </row>
    <row r="44" customFormat="false" ht="15" hidden="false" customHeight="true" outlineLevel="0" collapsed="false">
      <c r="A44" s="25" t="s">
        <v>277</v>
      </c>
      <c r="B44" s="30" t="n">
        <f aca="false">B17*SUM(B21:B22)</f>
        <v>0</v>
      </c>
      <c r="C44" s="30" t="n">
        <f aca="false">C17*SUM(C21:C22)</f>
        <v>0</v>
      </c>
      <c r="D44" s="30" t="n">
        <f aca="false">D17*SUM(D21:D22)</f>
        <v>2249.73</v>
      </c>
      <c r="E44" s="30" t="n">
        <f aca="false">E17*SUM(E21:E22)</f>
        <v>6726.6927</v>
      </c>
      <c r="F44" s="30" t="n">
        <f aca="false">F17*SUM(F21:F22)</f>
        <v>8909.155773</v>
      </c>
      <c r="G44" s="30" t="n">
        <f aca="false">G17*SUM(G21:G22)</f>
        <v>13319.52421527</v>
      </c>
      <c r="H44" s="30" t="n">
        <f aca="false">H17*SUM(H21:H22)</f>
        <v>15436.0589731173</v>
      </c>
      <c r="I44" s="30" t="n">
        <f aca="false">I17*SUM(I21:I22)</f>
        <v>19781.1583833861</v>
      </c>
      <c r="J44" s="30" t="n">
        <f aca="false">J17*SUM(J21:J22)</f>
        <v>21833.0767995523</v>
      </c>
      <c r="K44" s="30" t="n">
        <f aca="false">K17*SUM(K21:K22)</f>
        <v>26114.2060315567</v>
      </c>
      <c r="L44" s="30" t="n">
        <f aca="false">L17*SUM(L21:L22)</f>
        <v>28102.7939712412</v>
      </c>
      <c r="M44" s="30" t="n">
        <f aca="false">M17*SUM(M21:M22)</f>
        <v>32321.2260315288</v>
      </c>
      <c r="N44" s="30" t="n">
        <f aca="false">N17*SUM(N21:N22)</f>
        <v>34247.7437712135</v>
      </c>
      <c r="O44" s="30" t="n">
        <f aca="false">O17*SUM(O21:O22)</f>
        <v>38404.7263335013</v>
      </c>
      <c r="P44" s="30" t="n">
        <f aca="false">P17*SUM(P21:P22)</f>
        <v>42520.1390701663</v>
      </c>
      <c r="Q44" s="30" t="n">
        <f aca="false">Q17*SUM(Q21:Q22)</f>
        <v>48844.1276794647</v>
      </c>
      <c r="R44" s="30" t="n">
        <f aca="false">R17*SUM(R21:R22)</f>
        <v>52855.14640267</v>
      </c>
      <c r="S44" s="30" t="n">
        <f aca="false">S17*SUM(S21:S22)</f>
        <v>48610.4659509147</v>
      </c>
      <c r="T44" s="30" t="n">
        <f aca="false">T17*SUM(T21:T22)</f>
        <v>52623.8212914055</v>
      </c>
      <c r="U44" s="30" t="n">
        <f aca="false">U17*SUM(U21:U22)</f>
        <v>58846.7730784915</v>
      </c>
      <c r="V44" s="30" t="n">
        <f aca="false">V17*SUM(V21:V22)</f>
        <v>62757.7653477065</v>
      </c>
      <c r="W44" s="30" t="n">
        <f aca="false">W17*SUM(W21:W22)</f>
        <v>68879.3776942295</v>
      </c>
      <c r="X44" s="30" t="n">
        <f aca="false">X17*SUM(X21:X22)</f>
        <v>72690.0439172872</v>
      </c>
      <c r="Y44" s="30" t="n">
        <f aca="false">Y17*SUM(Y21:Y22)</f>
        <v>78712.3334781143</v>
      </c>
      <c r="Z44" s="30" t="n">
        <f aca="false">Z17*SUM(Z21:Z22)</f>
        <v>82424.6701433332</v>
      </c>
      <c r="AA44" s="30" t="n">
        <f aca="false">AA17*SUM(AA21:AA22)</f>
        <v>88349.6134418998</v>
      </c>
      <c r="AB44" s="30" t="n">
        <f aca="false">AB17*SUM(AB21:AB22)</f>
        <v>94215.3073074809</v>
      </c>
      <c r="AC44" s="30" t="n">
        <f aca="false">AC17*SUM(AC21:AC22)</f>
        <v>102272.074234406</v>
      </c>
      <c r="AD44" s="30" t="n">
        <f aca="false">AD17*SUM(AD21:AD22)</f>
        <v>107998.543492062</v>
      </c>
      <c r="AE44" s="30" t="n">
        <f aca="false">AE17*SUM(AE21:AE22)</f>
        <v>115917.478057141</v>
      </c>
      <c r="AF44" s="30" t="n">
        <f aca="false">AF17*SUM(AF21:AF22)</f>
        <v>121507.49327657</v>
      </c>
      <c r="AG44" s="30" t="n">
        <f aca="false">AG17*SUM(AG21:AG22)</f>
        <v>129291.338343804</v>
      </c>
      <c r="AH44" s="30" t="n">
        <f aca="false">AH17*SUM(AH21:AH22)</f>
        <v>134747.614960366</v>
      </c>
      <c r="AI44" s="30" t="n">
        <f aca="false">AI17*SUM(AI21:AI22)</f>
        <v>140149.328810763</v>
      </c>
      <c r="AJ44" s="30" t="n">
        <f aca="false">AJ17*SUM(AJ21:AJ22)</f>
        <v>143247.295522655</v>
      </c>
      <c r="AK44" s="30" t="n">
        <f aca="false">AK17*SUM(AK21:AK22)</f>
        <v>146314.282567428</v>
      </c>
    </row>
    <row r="45" customFormat="false" ht="15" hidden="false" customHeight="true" outlineLevel="0" collapsed="false">
      <c r="A45" s="25" t="s">
        <v>278</v>
      </c>
      <c r="B45" s="30" t="n">
        <f aca="false">B18*(Inputs!$B$29+(Cases!$I$19+Cases!$I$20)*Inputs!$B$30 )*Cases!$I$29</f>
        <v>0</v>
      </c>
      <c r="C45" s="30" t="n">
        <f aca="false">C18*(Inputs!$B$29+(Cases!$I$19+Cases!$I$20)*Inputs!$B$30 )*Cases!$I$29</f>
        <v>0</v>
      </c>
      <c r="D45" s="30" t="n">
        <f aca="false">D18*(Inputs!$B$29+(Cases!$I$19+Cases!$I$20)*Inputs!$B$30 )*Cases!$I$29</f>
        <v>190</v>
      </c>
      <c r="E45" s="30" t="n">
        <f aca="false">E18*(Inputs!$B$29+(Cases!$I$19+Cases!$I$20)*Inputs!$B$30 )*Cases!$I$29</f>
        <v>756.2</v>
      </c>
      <c r="F45" s="30" t="n">
        <f aca="false">F18*(Inputs!$B$29+(Cases!$I$19+Cases!$I$20)*Inputs!$B$30 )*Cases!$I$29</f>
        <v>1314.838</v>
      </c>
      <c r="G45" s="30" t="n">
        <f aca="false">G18*(Inputs!$B$29+(Cases!$I$19+Cases!$I$20)*Inputs!$B$30 )*Cases!$I$29</f>
        <v>1869.78962</v>
      </c>
      <c r="H45" s="30" t="n">
        <f aca="false">H18*(Inputs!$B$29+(Cases!$I$19+Cases!$I$20)*Inputs!$B$30 )*Cases!$I$29</f>
        <v>2417.2917238</v>
      </c>
      <c r="I45" s="30" t="n">
        <f aca="false">I18*(Inputs!$B$29+(Cases!$I$19+Cases!$I$20)*Inputs!$B$30 )*Cases!$I$29</f>
        <v>2961.218806562</v>
      </c>
      <c r="J45" s="30" t="n">
        <f aca="false">J18*(Inputs!$B$29+(Cases!$I$19+Cases!$I$20)*Inputs!$B$30 )*Cases!$I$29</f>
        <v>3497.80661849638</v>
      </c>
      <c r="K45" s="30" t="n">
        <f aca="false">K18*(Inputs!$B$29+(Cases!$I$19+Cases!$I$20)*Inputs!$B$30 )*Cases!$I$29</f>
        <v>4030.92855231142</v>
      </c>
      <c r="L45" s="30" t="n">
        <f aca="false">L18*(Inputs!$B$29+(Cases!$I$19+Cases!$I$20)*Inputs!$B$30 )*Cases!$I$29</f>
        <v>4556.8192667883</v>
      </c>
      <c r="M45" s="30" t="n">
        <f aca="false">M18*(Inputs!$B$29+(Cases!$I$19+Cases!$I$20)*Inputs!$B$30 )*Cases!$I$29</f>
        <v>5079.35107412042</v>
      </c>
      <c r="N45" s="30" t="n">
        <f aca="false">N18*(Inputs!$B$29+(Cases!$I$19+Cases!$I$20)*Inputs!$B$30 )*Cases!$I$29</f>
        <v>5594.75756337921</v>
      </c>
      <c r="O45" s="30" t="n">
        <f aca="false">O18*(Inputs!$B$29+(Cases!$I$19+Cases!$I$20)*Inputs!$B$30 )*Cases!$I$29</f>
        <v>6106.90998774542</v>
      </c>
      <c r="P45" s="30" t="n">
        <f aca="false">P18*(Inputs!$B$29+(Cases!$I$19+Cases!$I$20)*Inputs!$B$30 )*Cases!$I$29</f>
        <v>6802.04088786797</v>
      </c>
      <c r="Q45" s="30" t="n">
        <f aca="false">Q18*(Inputs!$B$29+(Cases!$I$19+Cases!$I$20)*Inputs!$B$30 )*Cases!$I$29</f>
        <v>7680.22047898929</v>
      </c>
      <c r="R45" s="30" t="n">
        <f aca="false">R18*(Inputs!$B$29+(Cases!$I$19+Cases!$I$20)*Inputs!$B$30 )*Cases!$I$29</f>
        <v>8547.7182741994</v>
      </c>
      <c r="S45" s="30" t="n">
        <f aca="false">S18*(Inputs!$B$29+(Cases!$I$19+Cases!$I$20)*Inputs!$B$30 )*Cases!$I$29</f>
        <v>7640.75287316592</v>
      </c>
      <c r="T45" s="30" t="n">
        <f aca="false">T18*(Inputs!$B$29+(Cases!$I$19+Cases!$I$20)*Inputs!$B$30 )*Cases!$I$29</f>
        <v>8508.64534443426</v>
      </c>
      <c r="U45" s="30" t="n">
        <f aca="false">U18*(Inputs!$B$29+(Cases!$I$19+Cases!$I$20)*Inputs!$B$30 )*Cases!$I$29</f>
        <v>9369.75889098992</v>
      </c>
      <c r="V45" s="30" t="n">
        <f aca="false">V18*(Inputs!$B$29+(Cases!$I$19+Cases!$I$20)*Inputs!$B$30 )*Cases!$I$29</f>
        <v>10220.36130208</v>
      </c>
      <c r="W45" s="30" t="n">
        <f aca="false">W18*(Inputs!$B$29+(Cases!$I$19+Cases!$I$20)*Inputs!$B$30 )*Cases!$I$29</f>
        <v>11064.3576890592</v>
      </c>
      <c r="X45" s="30" t="n">
        <f aca="false">X18*(Inputs!$B$29+(Cases!$I$19+Cases!$I$20)*Inputs!$B$30 )*Cases!$I$29</f>
        <v>11898.0141121686</v>
      </c>
      <c r="Y45" s="30" t="n">
        <f aca="false">Y18*(Inputs!$B$29+(Cases!$I$19+Cases!$I$20)*Inputs!$B$30 )*Cases!$I$29</f>
        <v>12725.2339710469</v>
      </c>
      <c r="Z45" s="30" t="n">
        <f aca="false">Z18*(Inputs!$B$29+(Cases!$I$19+Cases!$I$20)*Inputs!$B$30 )*Cases!$I$29</f>
        <v>13542.2816313365</v>
      </c>
      <c r="AA45" s="30" t="n">
        <f aca="false">AA18*(Inputs!$B$29+(Cases!$I$19+Cases!$I$20)*Inputs!$B$30 )*Cases!$I$29</f>
        <v>14353.0588150231</v>
      </c>
      <c r="AB45" s="30" t="n">
        <f aca="false">AB18*(Inputs!$B$29+(Cases!$I$19+Cases!$I$20)*Inputs!$B$30 )*Cases!$I$29</f>
        <v>15343.8282268729</v>
      </c>
      <c r="AC45" s="30" t="n">
        <f aca="false">AC18*(Inputs!$B$29+(Cases!$I$19+Cases!$I$20)*Inputs!$B$30 )*Cases!$I$29</f>
        <v>16514.6899446042</v>
      </c>
      <c r="AD45" s="30" t="n">
        <f aca="false">AD18*(Inputs!$B$29+(Cases!$I$19+Cases!$I$20)*Inputs!$B$30 )*Cases!$I$29</f>
        <v>17671.9430451581</v>
      </c>
      <c r="AE45" s="30" t="n">
        <f aca="false">AE18*(Inputs!$B$29+(Cases!$I$19+Cases!$I$20)*Inputs!$B$30 )*Cases!$I$29</f>
        <v>18819.5236147065</v>
      </c>
      <c r="AF45" s="30" t="n">
        <f aca="false">AF18*(Inputs!$B$29+(Cases!$I$19+Cases!$I$20)*Inputs!$B$30 )*Cases!$I$29</f>
        <v>19953.7283785595</v>
      </c>
      <c r="AG45" s="30" t="n">
        <f aca="false">AG18*(Inputs!$B$29+(Cases!$I$19+Cases!$I$20)*Inputs!$B$30 )*Cases!$I$29</f>
        <v>21078.4910947739</v>
      </c>
      <c r="AH45" s="30" t="n">
        <f aca="false">AH18*(Inputs!$B$29+(Cases!$I$19+Cases!$I$20)*Inputs!$B$30 )*Cases!$I$29</f>
        <v>22190.1061838261</v>
      </c>
      <c r="AI45" s="30" t="n">
        <f aca="false">AI18*(Inputs!$B$29+(Cases!$I$19+Cases!$I$20)*Inputs!$B$30 )*Cases!$I$29</f>
        <v>23102.5051219879</v>
      </c>
      <c r="AJ45" s="30" t="n">
        <f aca="false">AJ18*(Inputs!$B$29+(Cases!$I$19+Cases!$I$20)*Inputs!$B$30 )*Cases!$I$29</f>
        <v>23815.780070768</v>
      </c>
      <c r="AK45" s="30" t="n">
        <f aca="false">AK18*(Inputs!$B$29+(Cases!$I$19+Cases!$I$20)*Inputs!$B$30 )*Cases!$I$29</f>
        <v>24333.8222700603</v>
      </c>
    </row>
    <row r="46" customFormat="false" ht="15" hidden="false" customHeight="true" outlineLevel="0" collapsed="false">
      <c r="A46" s="25" t="s">
        <v>279</v>
      </c>
      <c r="B46" s="30" t="n">
        <f aca="false">Staffing!$E$14*Cases!$I$31</f>
        <v>16400</v>
      </c>
      <c r="C46" s="30" t="n">
        <f aca="false">Staffing!$E$14*Cases!$I$31</f>
        <v>16400</v>
      </c>
      <c r="D46" s="30" t="n">
        <f aca="false">Staffing!$E$14*Cases!$I$31</f>
        <v>16400</v>
      </c>
      <c r="E46" s="30" t="n">
        <f aca="false">Staffing!$E$14*Cases!$I$31</f>
        <v>16400</v>
      </c>
      <c r="F46" s="30" t="n">
        <f aca="false">Staffing!$E$14*Cases!$I$31</f>
        <v>16400</v>
      </c>
      <c r="G46" s="30" t="n">
        <f aca="false">Staffing!$E$14*Cases!$I$31</f>
        <v>16400</v>
      </c>
      <c r="H46" s="30" t="n">
        <f aca="false">Staffing!$E$14*Cases!$I$31</f>
        <v>16400</v>
      </c>
      <c r="I46" s="30" t="n">
        <f aca="false">Staffing!$E$14*Cases!$I$31</f>
        <v>16400</v>
      </c>
      <c r="J46" s="30" t="n">
        <f aca="false">Staffing!$E$14*Cases!$I$31</f>
        <v>16400</v>
      </c>
      <c r="K46" s="30" t="n">
        <f aca="false">Staffing!$E$14*Cases!$I$31</f>
        <v>16400</v>
      </c>
      <c r="L46" s="30" t="n">
        <f aca="false">Staffing!$E$14*Cases!$I$31</f>
        <v>16400</v>
      </c>
      <c r="M46" s="30" t="n">
        <f aca="false">Staffing!$E$14*Cases!$I$31</f>
        <v>16400</v>
      </c>
      <c r="N46" s="30" t="n">
        <f aca="false">Staffing!$E$14*Cases!$I$31</f>
        <v>16400</v>
      </c>
      <c r="O46" s="30" t="n">
        <f aca="false">Staffing!$E$14*Cases!$I$31</f>
        <v>16400</v>
      </c>
      <c r="P46" s="30" t="n">
        <f aca="false">Staffing!$E$14*Cases!$I$31</f>
        <v>16400</v>
      </c>
      <c r="Q46" s="30" t="n">
        <f aca="false">Staffing!$E$14*Cases!$I$31</f>
        <v>16400</v>
      </c>
      <c r="R46" s="30" t="n">
        <f aca="false">Staffing!$E$14*Cases!$I$31</f>
        <v>16400</v>
      </c>
      <c r="S46" s="30" t="n">
        <f aca="false">Staffing!$E$14*Cases!$I$31</f>
        <v>16400</v>
      </c>
      <c r="T46" s="30" t="n">
        <f aca="false">Staffing!$E$14*Cases!$I$31</f>
        <v>16400</v>
      </c>
      <c r="U46" s="30" t="n">
        <f aca="false">Staffing!$E$14*Cases!$I$31</f>
        <v>16400</v>
      </c>
      <c r="V46" s="30" t="n">
        <f aca="false">Staffing!$E$14*Cases!$I$31</f>
        <v>16400</v>
      </c>
      <c r="W46" s="30" t="n">
        <f aca="false">Staffing!$E$14*Cases!$I$31</f>
        <v>16400</v>
      </c>
      <c r="X46" s="30" t="n">
        <f aca="false">Staffing!$E$14*Cases!$I$31</f>
        <v>16400</v>
      </c>
      <c r="Y46" s="30" t="n">
        <f aca="false">Staffing!$E$14*Cases!$I$31</f>
        <v>16400</v>
      </c>
      <c r="Z46" s="30" t="n">
        <f aca="false">Staffing!$E$14*Cases!$I$31</f>
        <v>16400</v>
      </c>
      <c r="AA46" s="30" t="n">
        <f aca="false">Staffing!$E$14*Cases!$I$31</f>
        <v>16400</v>
      </c>
      <c r="AB46" s="30" t="n">
        <f aca="false">Staffing!$E$14*Cases!$I$31</f>
        <v>16400</v>
      </c>
      <c r="AC46" s="30" t="n">
        <f aca="false">Staffing!$E$14*Cases!$I$31</f>
        <v>16400</v>
      </c>
      <c r="AD46" s="30" t="n">
        <f aca="false">Staffing!$E$14*Cases!$I$31</f>
        <v>16400</v>
      </c>
      <c r="AE46" s="30" t="n">
        <f aca="false">Staffing!$E$14*Cases!$I$31</f>
        <v>16400</v>
      </c>
      <c r="AF46" s="30" t="n">
        <f aca="false">Staffing!$E$14*Cases!$I$31</f>
        <v>16400</v>
      </c>
      <c r="AG46" s="30" t="n">
        <f aca="false">Staffing!$E$14*Cases!$I$31</f>
        <v>16400</v>
      </c>
      <c r="AH46" s="30" t="n">
        <f aca="false">Staffing!$E$14*Cases!$I$31</f>
        <v>16400</v>
      </c>
      <c r="AI46" s="30" t="n">
        <f aca="false">Staffing!$E$14*Cases!$I$31</f>
        <v>16400</v>
      </c>
      <c r="AJ46" s="30" t="n">
        <f aca="false">Staffing!$E$14*Cases!$I$31</f>
        <v>16400</v>
      </c>
      <c r="AK46" s="30" t="n">
        <f aca="false">Staffing!$E$14*Cases!$I$31</f>
        <v>16400</v>
      </c>
    </row>
    <row r="47" customFormat="false" ht="15" hidden="false" customHeight="true" outlineLevel="0" collapsed="false">
      <c r="A47" s="25" t="s">
        <v>280</v>
      </c>
      <c r="B47" s="30" t="n">
        <f aca="false">B25*Inputs!$B$24*(1+Inputs!$B$16)/12*Cases!$I$31</f>
        <v>0</v>
      </c>
      <c r="C47" s="30" t="n">
        <f aca="false">C25*Inputs!$B$24*(1+Inputs!$B$16)/12*Cases!$I$31</f>
        <v>0</v>
      </c>
      <c r="D47" s="30" t="n">
        <f aca="false">D25*Inputs!$B$24*(1+Inputs!$B$16)/12*Cases!$I$31</f>
        <v>0</v>
      </c>
      <c r="E47" s="30" t="n">
        <f aca="false">E25*Inputs!$B$24*(1+Inputs!$B$16)/12*Cases!$I$31</f>
        <v>0</v>
      </c>
      <c r="F47" s="30" t="n">
        <f aca="false">F25*Inputs!$B$24*(1+Inputs!$B$16)/12*Cases!$I$31</f>
        <v>0</v>
      </c>
      <c r="G47" s="30" t="n">
        <f aca="false">G25*Inputs!$B$24*(1+Inputs!$B$16)/12*Cases!$I$31</f>
        <v>0</v>
      </c>
      <c r="H47" s="30" t="n">
        <f aca="false">H25*Inputs!$B$24*(1+Inputs!$B$16)/12*Cases!$I$31</f>
        <v>0</v>
      </c>
      <c r="I47" s="30" t="n">
        <f aca="false">I25*Inputs!$B$24*(1+Inputs!$B$16)/12*Cases!$I$31</f>
        <v>0</v>
      </c>
      <c r="J47" s="30" t="n">
        <f aca="false">J25*Inputs!$B$24*(1+Inputs!$B$16)/12*Cases!$I$31</f>
        <v>0</v>
      </c>
      <c r="K47" s="30" t="n">
        <f aca="false">K25*Inputs!$B$24*(1+Inputs!$B$16)/12*Cases!$I$31</f>
        <v>0</v>
      </c>
      <c r="L47" s="30" t="n">
        <f aca="false">L25*Inputs!$B$24*(1+Inputs!$B$16)/12*Cases!$I$31</f>
        <v>0</v>
      </c>
      <c r="M47" s="30" t="n">
        <f aca="false">M25*Inputs!$B$24*(1+Inputs!$B$16)/12*Cases!$I$31</f>
        <v>0</v>
      </c>
      <c r="N47" s="30" t="n">
        <f aca="false">N25*Inputs!$B$24*(1+Inputs!$B$16)/12*Cases!$I$31</f>
        <v>8000</v>
      </c>
      <c r="O47" s="30" t="n">
        <f aca="false">O25*Inputs!$B$24*(1+Inputs!$B$16)/12*Cases!$I$31</f>
        <v>8000</v>
      </c>
      <c r="P47" s="30" t="n">
        <f aca="false">P25*Inputs!$B$24*(1+Inputs!$B$16)/12*Cases!$I$31</f>
        <v>8000</v>
      </c>
      <c r="Q47" s="30" t="n">
        <f aca="false">Q25*Inputs!$B$24*(1+Inputs!$B$16)/12*Cases!$I$31</f>
        <v>8000</v>
      </c>
      <c r="R47" s="30" t="n">
        <f aca="false">R25*Inputs!$B$24*(1+Inputs!$B$16)/12*Cases!$I$31</f>
        <v>16000</v>
      </c>
      <c r="S47" s="30" t="n">
        <f aca="false">S25*Inputs!$B$24*(1+Inputs!$B$16)/12*Cases!$I$31</f>
        <v>16000</v>
      </c>
      <c r="T47" s="30" t="n">
        <f aca="false">T25*Inputs!$B$24*(1+Inputs!$B$16)/12*Cases!$I$31</f>
        <v>24000</v>
      </c>
      <c r="U47" s="30" t="n">
        <f aca="false">U25*Inputs!$B$24*(1+Inputs!$B$16)/12*Cases!$I$31</f>
        <v>24000</v>
      </c>
      <c r="V47" s="30" t="n">
        <f aca="false">V25*Inputs!$B$24*(1+Inputs!$B$16)/12*Cases!$I$31</f>
        <v>24000</v>
      </c>
      <c r="W47" s="30" t="n">
        <f aca="false">W25*Inputs!$B$24*(1+Inputs!$B$16)/12*Cases!$I$31</f>
        <v>24000</v>
      </c>
      <c r="X47" s="30" t="n">
        <f aca="false">X25*Inputs!$B$24*(1+Inputs!$B$16)/12*Cases!$I$31</f>
        <v>24000</v>
      </c>
      <c r="Y47" s="30" t="n">
        <f aca="false">Y25*Inputs!$B$24*(1+Inputs!$B$16)/12*Cases!$I$31</f>
        <v>24000</v>
      </c>
      <c r="Z47" s="30" t="n">
        <f aca="false">Z25*Inputs!$B$24*(1+Inputs!$B$16)/12*Cases!$I$31</f>
        <v>32000</v>
      </c>
      <c r="AA47" s="30" t="n">
        <f aca="false">AA25*Inputs!$B$24*(1+Inputs!$B$16)/12*Cases!$I$31</f>
        <v>32000</v>
      </c>
      <c r="AB47" s="30" t="n">
        <f aca="false">AB25*Inputs!$B$24*(1+Inputs!$B$16)/12*Cases!$I$31</f>
        <v>32000</v>
      </c>
      <c r="AC47" s="30" t="n">
        <f aca="false">AC25*Inputs!$B$24*(1+Inputs!$B$16)/12*Cases!$I$31</f>
        <v>32000</v>
      </c>
      <c r="AD47" s="30" t="n">
        <f aca="false">AD25*Inputs!$B$24*(1+Inputs!$B$16)/12*Cases!$I$31</f>
        <v>32000</v>
      </c>
      <c r="AE47" s="30" t="n">
        <f aca="false">AE25*Inputs!$B$24*(1+Inputs!$B$16)/12*Cases!$I$31</f>
        <v>32000</v>
      </c>
      <c r="AF47" s="30" t="n">
        <f aca="false">AF25*Inputs!$B$24*(1+Inputs!$B$16)/12*Cases!$I$31</f>
        <v>32000</v>
      </c>
      <c r="AG47" s="30" t="n">
        <f aca="false">AG25*Inputs!$B$24*(1+Inputs!$B$16)/12*Cases!$I$31</f>
        <v>32000</v>
      </c>
      <c r="AH47" s="30" t="n">
        <f aca="false">AH25*Inputs!$B$24*(1+Inputs!$B$16)/12*Cases!$I$31</f>
        <v>32000</v>
      </c>
      <c r="AI47" s="30" t="n">
        <f aca="false">AI25*Inputs!$B$24*(1+Inputs!$B$16)/12*Cases!$I$31</f>
        <v>32000</v>
      </c>
      <c r="AJ47" s="30" t="n">
        <f aca="false">AJ25*Inputs!$B$24*(1+Inputs!$B$16)/12*Cases!$I$31</f>
        <v>32000</v>
      </c>
      <c r="AK47" s="30" t="n">
        <f aca="false">AK25*Inputs!$B$24*(1+Inputs!$B$16)/12*Cases!$I$31</f>
        <v>32000</v>
      </c>
    </row>
    <row r="48" customFormat="false" ht="15" hidden="false" customHeight="true" outlineLevel="0" collapsed="false">
      <c r="A48" s="25" t="s">
        <v>281</v>
      </c>
      <c r="B48" s="30" t="n">
        <f aca="false">B64*Inputs!$B$31</f>
        <v>0</v>
      </c>
      <c r="C48" s="30" t="n">
        <f aca="false">C64*Inputs!$B$31</f>
        <v>60.75</v>
      </c>
      <c r="D48" s="30" t="n">
        <f aca="false">D64*Inputs!$B$31</f>
        <v>121.5</v>
      </c>
      <c r="E48" s="30" t="n">
        <f aca="false">E64*Inputs!$B$31</f>
        <v>134.0334135</v>
      </c>
      <c r="F48" s="30" t="n">
        <f aca="false">F64*Inputs!$B$31</f>
        <v>294.08583573</v>
      </c>
      <c r="G48" s="30" t="n">
        <f aca="false">G64*Inputs!$B$31</f>
        <v>211.8302496027</v>
      </c>
      <c r="H48" s="30" t="n">
        <f aca="false">H64*Inputs!$B$31</f>
        <v>371.104703471673</v>
      </c>
      <c r="I48" s="30" t="n">
        <f aca="false">I64*Inputs!$B$31</f>
        <v>288.078928666956</v>
      </c>
      <c r="J48" s="30" t="n">
        <f aca="false">J64*Inputs!$B$31</f>
        <v>446.590895745287</v>
      </c>
      <c r="K48" s="30" t="n">
        <f aca="false">K64*Inputs!$B$31</f>
        <v>362.810259017834</v>
      </c>
      <c r="L48" s="30" t="n">
        <f aca="false">L64*Inputs!$B$31</f>
        <v>520.574912792655</v>
      </c>
      <c r="M48" s="30" t="n">
        <f aca="false">M64*Inputs!$B$31</f>
        <v>436.054435894729</v>
      </c>
      <c r="N48" s="30" t="n">
        <f aca="false">N64*Inputs!$B$31</f>
        <v>593.086647900782</v>
      </c>
      <c r="O48" s="30" t="n">
        <f aca="false">O64*Inputs!$B$31</f>
        <v>568.591053651774</v>
      </c>
      <c r="P48" s="30" t="n">
        <f aca="false">P64*Inputs!$B$31</f>
        <v>724.905399480256</v>
      </c>
      <c r="Q48" s="30" t="n">
        <f aca="false">Q64*Inputs!$B$31</f>
        <v>712.232531215454</v>
      </c>
      <c r="R48" s="30" t="n">
        <f aca="false">R64*Inputs!$B$31</f>
        <v>893.862305133299</v>
      </c>
      <c r="S48" s="30" t="n">
        <f aca="false">S64*Inputs!$B$31</f>
        <v>832.968297176966</v>
      </c>
      <c r="T48" s="30" t="n">
        <f aca="false">T64*Inputs!$B$31</f>
        <v>891.132618848157</v>
      </c>
      <c r="U48" s="30" t="n">
        <f aca="false">U64*Inputs!$B$31</f>
        <v>830.265907754676</v>
      </c>
      <c r="V48" s="30" t="n">
        <f aca="false">V64*Inputs!$B$31</f>
        <v>1010.71534790713</v>
      </c>
      <c r="W48" s="30" t="n">
        <f aca="false">W64*Inputs!$B$31</f>
        <v>948.652809523058</v>
      </c>
      <c r="X48" s="30" t="n">
        <f aca="false">X64*Inputs!$B$31</f>
        <v>1127.91838065783</v>
      </c>
      <c r="Y48" s="30" t="n">
        <f aca="false">Y64*Inputs!$B$31</f>
        <v>1064.68381194625</v>
      </c>
      <c r="Z48" s="30" t="n">
        <f aca="false">Z64*Inputs!$B$31</f>
        <v>1242.78907305679</v>
      </c>
      <c r="AA48" s="30" t="n">
        <f aca="false">AA64*Inputs!$B$31</f>
        <v>1239.15579742122</v>
      </c>
      <c r="AB48" s="30" t="n">
        <f aca="false">AB64*Inputs!$B$31</f>
        <v>1416.12383867701</v>
      </c>
      <c r="AC48" s="30" t="n">
        <f aca="false">AC64*Inputs!$B$31</f>
        <v>1423.89812888524</v>
      </c>
      <c r="AD48" s="30" t="n">
        <f aca="false">AD64*Inputs!$B$31</f>
        <v>1625.77058969138</v>
      </c>
      <c r="AE48" s="30" t="n">
        <f aca="false">AE64*Inputs!$B$31</f>
        <v>1500.21490842334</v>
      </c>
      <c r="AF48" s="30" t="n">
        <f aca="false">AF64*Inputs!$B$31</f>
        <v>1752.90641893411</v>
      </c>
      <c r="AG48" s="30" t="n">
        <f aca="false">AG64*Inputs!$B$31</f>
        <v>1538.85395270477</v>
      </c>
      <c r="AH48" s="30" t="n">
        <f aca="false">AH64*Inputs!$B$31</f>
        <v>1730.40907277272</v>
      </c>
      <c r="AI48" s="30" t="n">
        <f aca="false">AI64*Inputs!$B$31</f>
        <v>1636.25908000499</v>
      </c>
      <c r="AJ48" s="30" t="n">
        <f aca="false">AJ64*Inputs!$B$31</f>
        <v>1771.99436029994</v>
      </c>
      <c r="AK48" s="30" t="n">
        <f aca="false">AK64*Inputs!$B$31</f>
        <v>1731.84899929194</v>
      </c>
    </row>
    <row r="49" customFormat="false" ht="15" hidden="false" customHeight="true" outlineLevel="0" collapsed="false">
      <c r="A49" s="23" t="s">
        <v>282</v>
      </c>
      <c r="B49" s="31" t="n">
        <f aca="false">SUM(B45:B48)</f>
        <v>16400</v>
      </c>
      <c r="C49" s="31" t="n">
        <f aca="false">SUM(C45:C48)</f>
        <v>16460.75</v>
      </c>
      <c r="D49" s="31" t="n">
        <f aca="false">SUM(D45:D48)</f>
        <v>16711.5</v>
      </c>
      <c r="E49" s="31" t="n">
        <f aca="false">SUM(E45:E48)</f>
        <v>17290.2334135</v>
      </c>
      <c r="F49" s="31" t="n">
        <f aca="false">SUM(F45:F48)</f>
        <v>18008.92383573</v>
      </c>
      <c r="G49" s="31" t="n">
        <f aca="false">SUM(G45:G48)</f>
        <v>18481.6198696027</v>
      </c>
      <c r="H49" s="31" t="n">
        <f aca="false">SUM(H45:H48)</f>
        <v>19188.3964272717</v>
      </c>
      <c r="I49" s="31" t="n">
        <f aca="false">SUM(I45:I48)</f>
        <v>19649.297735229</v>
      </c>
      <c r="J49" s="31" t="n">
        <f aca="false">SUM(J45:J48)</f>
        <v>20344.3975142417</v>
      </c>
      <c r="K49" s="31" t="n">
        <f aca="false">SUM(K45:K48)</f>
        <v>20793.7388113293</v>
      </c>
      <c r="L49" s="31" t="n">
        <f aca="false">SUM(L45:L48)</f>
        <v>21477.394179581</v>
      </c>
      <c r="M49" s="31" t="n">
        <f aca="false">SUM(M45:M48)</f>
        <v>21915.4055100151</v>
      </c>
      <c r="N49" s="31" t="n">
        <f aca="false">SUM(N45:N48)</f>
        <v>30587.84421128</v>
      </c>
      <c r="O49" s="31" t="n">
        <f aca="false">SUM(O45:O48)</f>
        <v>31075.5010413972</v>
      </c>
      <c r="P49" s="31" t="n">
        <f aca="false">SUM(P45:P48)</f>
        <v>31926.9462873482</v>
      </c>
      <c r="Q49" s="31" t="n">
        <f aca="false">SUM(Q45:Q48)</f>
        <v>32792.4530102047</v>
      </c>
      <c r="R49" s="31" t="n">
        <f aca="false">SUM(R45:R48)</f>
        <v>41841.5805793327</v>
      </c>
      <c r="S49" s="31" t="n">
        <f aca="false">SUM(S45:S48)</f>
        <v>40873.7211703429</v>
      </c>
      <c r="T49" s="31" t="n">
        <f aca="false">SUM(T45:T48)</f>
        <v>49799.7779632824</v>
      </c>
      <c r="U49" s="31" t="n">
        <f aca="false">SUM(U45:U48)</f>
        <v>50600.0247987446</v>
      </c>
      <c r="V49" s="31" t="n">
        <f aca="false">SUM(V45:V48)</f>
        <v>51631.0766499871</v>
      </c>
      <c r="W49" s="31" t="n">
        <f aca="false">SUM(W45:W48)</f>
        <v>52413.0104985823</v>
      </c>
      <c r="X49" s="31" t="n">
        <f aca="false">SUM(X45:X48)</f>
        <v>53425.9324928265</v>
      </c>
      <c r="Y49" s="31" t="n">
        <f aca="false">SUM(Y45:Y48)</f>
        <v>54189.9177829932</v>
      </c>
      <c r="Z49" s="31" t="n">
        <f aca="false">SUM(Z45:Z48)</f>
        <v>63185.0707043933</v>
      </c>
      <c r="AA49" s="31" t="n">
        <f aca="false">SUM(AA45:AA48)</f>
        <v>63992.2146124443</v>
      </c>
      <c r="AB49" s="31" t="n">
        <f aca="false">SUM(AB45:AB48)</f>
        <v>65159.9520655499</v>
      </c>
      <c r="AC49" s="31" t="n">
        <f aca="false">SUM(AC45:AC48)</f>
        <v>66338.5880734894</v>
      </c>
      <c r="AD49" s="31" t="n">
        <f aca="false">SUM(AD45:AD48)</f>
        <v>67697.7136348495</v>
      </c>
      <c r="AE49" s="31" t="n">
        <f aca="false">SUM(AE45:AE48)</f>
        <v>68719.7385231299</v>
      </c>
      <c r="AF49" s="31" t="n">
        <f aca="false">SUM(AF45:AF48)</f>
        <v>70106.6347974936</v>
      </c>
      <c r="AG49" s="31" t="n">
        <f aca="false">SUM(AG45:AG48)</f>
        <v>71017.3450474786</v>
      </c>
      <c r="AH49" s="31" t="n">
        <f aca="false">SUM(AH45:AH48)</f>
        <v>72320.5152565988</v>
      </c>
      <c r="AI49" s="31" t="n">
        <f aca="false">SUM(AI45:AI48)</f>
        <v>73138.7642019929</v>
      </c>
      <c r="AJ49" s="31" t="n">
        <f aca="false">SUM(AJ45:AJ48)</f>
        <v>73987.7744310679</v>
      </c>
      <c r="AK49" s="31" t="n">
        <f aca="false">SUM(AK45:AK48)</f>
        <v>74465.6712693522</v>
      </c>
    </row>
    <row r="50" customFormat="false" ht="15" hidden="false" customHeight="true" outlineLevel="0" collapsed="false">
      <c r="A50" s="23" t="s">
        <v>283</v>
      </c>
      <c r="B50" s="31" t="n">
        <f aca="false">B43-B49</f>
        <v>-16400</v>
      </c>
      <c r="C50" s="31" t="n">
        <f aca="false">C43-C49</f>
        <v>-16460.75</v>
      </c>
      <c r="D50" s="31" t="n">
        <f aca="false">D43-D49</f>
        <v>-3234.135</v>
      </c>
      <c r="E50" s="31" t="n">
        <f aca="false">E43-E49</f>
        <v>12292.6792865</v>
      </c>
      <c r="F50" s="31" t="n">
        <f aca="false">F43-F49</f>
        <v>3326.70743727</v>
      </c>
      <c r="G50" s="31" t="n">
        <f aca="false">G43-G49</f>
        <v>18880.9764406673</v>
      </c>
      <c r="H50" s="31" t="n">
        <f aca="false">H43-H49</f>
        <v>9849.12161989563</v>
      </c>
      <c r="I50" s="31" t="n">
        <f aca="false">I43-I49</f>
        <v>25338.1664814667</v>
      </c>
      <c r="J50" s="31" t="n">
        <f aca="false">J43-J49</f>
        <v>16241.739760287</v>
      </c>
      <c r="K50" s="31" t="n">
        <f aca="false">K43-K49</f>
        <v>31666.8584404541</v>
      </c>
      <c r="L50" s="31" t="n">
        <f aca="false">L43-L49</f>
        <v>22507.1447996846</v>
      </c>
      <c r="M50" s="31" t="n">
        <f aca="false">M43-M49</f>
        <v>37869.6094294578</v>
      </c>
      <c r="N50" s="31" t="n">
        <f aca="false">N43-N49</f>
        <v>20647.8682787982</v>
      </c>
      <c r="O50" s="31" t="n">
        <f aca="false">O43-O49</f>
        <v>35888.1756737802</v>
      </c>
      <c r="P50" s="31" t="n">
        <f aca="false">P43-P49</f>
        <v>39893.0063606774</v>
      </c>
      <c r="Q50" s="31" t="n">
        <f aca="false">Q43-Q49</f>
        <v>57312.5778113406</v>
      </c>
      <c r="R50" s="31" t="n">
        <f aca="false">R43-R49</f>
        <v>42173.9039839972</v>
      </c>
      <c r="S50" s="31" t="n">
        <f aca="false">S43-S49</f>
        <v>48955.5837638144</v>
      </c>
      <c r="T50" s="31" t="n">
        <f aca="false">T43-T49</f>
        <v>33942.7379715333</v>
      </c>
      <c r="U50" s="31" t="n">
        <f aca="false">U43-U49</f>
        <v>51308.343676723</v>
      </c>
      <c r="V50" s="31" t="n">
        <f aca="false">V43-V49</f>
        <v>44069.7121907257</v>
      </c>
      <c r="W50" s="31" t="n">
        <f aca="false">W43-W49</f>
        <v>61334.0481537235</v>
      </c>
      <c r="X50" s="31" t="n">
        <f aca="false">X43-X49</f>
        <v>53995.1596229562</v>
      </c>
      <c r="Y50" s="31" t="n">
        <f aca="false">Y43-Y49</f>
        <v>71160.2411116317</v>
      </c>
      <c r="Z50" s="31" t="n">
        <f aca="false">Z43-Z49</f>
        <v>55723.0906512854</v>
      </c>
      <c r="AA50" s="31" t="n">
        <f aca="false">AA43-AA49</f>
        <v>72730.1428296775</v>
      </c>
      <c r="AB50" s="31" t="n">
        <f aca="false">AB43-AB49</f>
        <v>78484.0508521507</v>
      </c>
      <c r="AC50" s="31" t="n">
        <f aca="false">AC43-AC49</f>
        <v>97635.2088650342</v>
      </c>
      <c r="AD50" s="31" t="n">
        <f aca="false">AD43-AD49</f>
        <v>83655.0548927607</v>
      </c>
      <c r="AE50" s="31" t="n">
        <f aca="false">AE43-AE49</f>
        <v>108096.061369204</v>
      </c>
      <c r="AF50" s="31" t="n">
        <f aca="false">AF43-AF49</f>
        <v>85149.0674959172</v>
      </c>
      <c r="AG50" s="31" t="n">
        <f aca="false">AG43-AG49</f>
        <v>109662.359272998</v>
      </c>
      <c r="AH50" s="31" t="n">
        <f aca="false">AH43-AH49</f>
        <v>98910.452420673</v>
      </c>
      <c r="AI50" s="31" t="n">
        <f aca="false">AI43-AI49</f>
        <v>111802.837848506</v>
      </c>
      <c r="AJ50" s="31" t="n">
        <f aca="false">AJ43-AJ49</f>
        <v>100823.740648926</v>
      </c>
      <c r="AK50" s="31" t="n">
        <f aca="false">AK43-AK49</f>
        <v>101231.941359842</v>
      </c>
    </row>
    <row r="51" customFormat="false" ht="15" hidden="false" customHeight="true" outlineLevel="0" collapsed="false">
      <c r="A51" s="25" t="s">
        <v>284</v>
      </c>
      <c r="B51" s="29" t="n">
        <f aca="false">IFERROR(B50/B43,0)</f>
        <v>0</v>
      </c>
      <c r="C51" s="29" t="n">
        <f aca="false">IFERROR(C50/C43,0)</f>
        <v>0</v>
      </c>
      <c r="D51" s="29" t="n">
        <f aca="false">IFERROR(D50/D43,0)</f>
        <v>-0.239967901737469</v>
      </c>
      <c r="E51" s="29" t="n">
        <f aca="false">IFERROR(E50/E43,0)</f>
        <v>0.415533095444655</v>
      </c>
      <c r="F51" s="29" t="n">
        <f aca="false">IFERROR(F50/F43,0)</f>
        <v>0.155922615773732</v>
      </c>
      <c r="G51" s="29" t="n">
        <f aca="false">IFERROR(G50/G43,0)</f>
        <v>0.505344336455478</v>
      </c>
      <c r="H51" s="29" t="n">
        <f aca="false">IFERROR(H50/H43,0)</f>
        <v>0.3391860696874</v>
      </c>
      <c r="I51" s="29" t="n">
        <f aca="false">IFERROR(I50/I43,0)</f>
        <v>0.563227266142803</v>
      </c>
      <c r="J51" s="29" t="n">
        <f aca="false">IFERROR(J50/J43,0)</f>
        <v>0.443931526261301</v>
      </c>
      <c r="K51" s="29" t="n">
        <f aca="false">IFERROR(K50/K43,0)</f>
        <v>0.603631298524296</v>
      </c>
      <c r="L51" s="29" t="n">
        <f aca="false">IFERROR(L50/L43,0)</f>
        <v>0.511705824864836</v>
      </c>
      <c r="M51" s="29" t="n">
        <f aca="false">IFERROR(M50/M43,0)</f>
        <v>0.633429789518283</v>
      </c>
      <c r="N51" s="29" t="n">
        <f aca="false">IFERROR(N50/N43,0)</f>
        <v>0.402997582648951</v>
      </c>
      <c r="O51" s="29" t="n">
        <f aca="false">IFERROR(O50/O43,0)</f>
        <v>0.535934964061585</v>
      </c>
      <c r="P51" s="29" t="n">
        <f aca="false">IFERROR(P50/P43,0)</f>
        <v>0.555458544454694</v>
      </c>
      <c r="Q51" s="29" t="n">
        <f aca="false">IFERROR(Q50/Q43,0)</f>
        <v>0.636064127483062</v>
      </c>
      <c r="R51" s="29" t="n">
        <f aca="false">IFERROR(R50/R43,0)</f>
        <v>0.501977750925271</v>
      </c>
      <c r="S51" s="29" t="n">
        <f aca="false">IFERROR(S50/S43,0)</f>
        <v>0.544984554869902</v>
      </c>
      <c r="T51" s="29" t="n">
        <f aca="false">IFERROR(T50/T43,0)</f>
        <v>0.405322643971599</v>
      </c>
      <c r="U51" s="29" t="n">
        <f aca="false">IFERROR(U50/U43,0)</f>
        <v>0.503475273368491</v>
      </c>
      <c r="V51" s="29" t="n">
        <f aca="false">IFERROR(V50/V43,0)</f>
        <v>0.460494764197572</v>
      </c>
      <c r="W51" s="29" t="n">
        <f aca="false">IFERROR(W50/W43,0)</f>
        <v>0.539214366335443</v>
      </c>
      <c r="X51" s="29" t="n">
        <f aca="false">IFERROR(X50/X43,0)</f>
        <v>0.502649512860641</v>
      </c>
      <c r="Y51" s="29" t="n">
        <f aca="false">IFERROR(Y50/Y43,0)</f>
        <v>0.567691670590161</v>
      </c>
      <c r="Z51" s="29" t="n">
        <f aca="false">IFERROR(Z50/Z43,0)</f>
        <v>0.468622927274152</v>
      </c>
      <c r="AA51" s="29" t="n">
        <f aca="false">IFERROR(AA50/AA43,0)</f>
        <v>0.531955008605422</v>
      </c>
      <c r="AB51" s="29" t="n">
        <f aca="false">IFERROR(AB50/AB43,0)</f>
        <v>0.546378889880404</v>
      </c>
      <c r="AC51" s="29" t="n">
        <f aca="false">IFERROR(AC50/AC43,0)</f>
        <v>0.595431774392827</v>
      </c>
      <c r="AD51" s="29" t="n">
        <f aca="false">IFERROR(AD50/AD43,0)</f>
        <v>0.552715723052665</v>
      </c>
      <c r="AE51" s="29" t="n">
        <f aca="false">IFERROR(AE50/AE43,0)</f>
        <v>0.6113484283363</v>
      </c>
      <c r="AF51" s="29" t="n">
        <f aca="false">IFERROR(AF50/AF43,0)</f>
        <v>0.548444058660067</v>
      </c>
      <c r="AG51" s="29" t="n">
        <f aca="false">IFERROR(AG50/AG43,0)</f>
        <v>0.606943428900497</v>
      </c>
      <c r="AH51" s="29" t="n">
        <f aca="false">IFERROR(AH50/AH43,0)</f>
        <v>0.577643482148012</v>
      </c>
      <c r="AI51" s="29" t="n">
        <f aca="false">IFERROR(AI50/AI43,0)</f>
        <v>0.604530492917316</v>
      </c>
      <c r="AJ51" s="29" t="n">
        <f aca="false">IFERROR(AJ50/AJ43,0)</f>
        <v>0.576756860683857</v>
      </c>
      <c r="AK51" s="29" t="n">
        <f aca="false">IFERROR(AK50/AK43,0)</f>
        <v>0.576171410897254</v>
      </c>
    </row>
    <row r="52" customFormat="false" ht="15" hidden="false" customHeight="true" outlineLevel="0" collapsed="false">
      <c r="A52" s="25" t="s">
        <v>285</v>
      </c>
      <c r="B52" s="30" t="n">
        <f aca="false">Staffing!$E$15*Cases!$I$31</f>
        <v>27100</v>
      </c>
      <c r="C52" s="30" t="n">
        <f aca="false">Staffing!$E$15*Cases!$I$31</f>
        <v>27100</v>
      </c>
      <c r="D52" s="30" t="n">
        <f aca="false">Staffing!$E$15*Cases!$I$31</f>
        <v>27100</v>
      </c>
      <c r="E52" s="30" t="n">
        <f aca="false">Staffing!$E$15*Cases!$I$31</f>
        <v>27100</v>
      </c>
      <c r="F52" s="30" t="n">
        <f aca="false">Staffing!$E$15*Cases!$I$31</f>
        <v>27100</v>
      </c>
      <c r="G52" s="30" t="n">
        <f aca="false">Staffing!$E$15*Cases!$I$31</f>
        <v>27100</v>
      </c>
      <c r="H52" s="30" t="n">
        <f aca="false">Staffing!$E$15*Cases!$I$31</f>
        <v>27100</v>
      </c>
      <c r="I52" s="30" t="n">
        <f aca="false">Staffing!$E$15*Cases!$I$31</f>
        <v>27100</v>
      </c>
      <c r="J52" s="30" t="n">
        <f aca="false">Staffing!$E$15*Cases!$I$31</f>
        <v>27100</v>
      </c>
      <c r="K52" s="30" t="n">
        <f aca="false">Staffing!$E$15*Cases!$I$31</f>
        <v>27100</v>
      </c>
      <c r="L52" s="30" t="n">
        <f aca="false">Staffing!$E$15*Cases!$I$31</f>
        <v>27100</v>
      </c>
      <c r="M52" s="30" t="n">
        <f aca="false">Staffing!$E$15*Cases!$I$31</f>
        <v>27100</v>
      </c>
      <c r="N52" s="30" t="n">
        <f aca="false">Staffing!$E$15*Cases!$I$31</f>
        <v>27100</v>
      </c>
      <c r="O52" s="30" t="n">
        <f aca="false">Staffing!$E$15*Cases!$I$31</f>
        <v>27100</v>
      </c>
      <c r="P52" s="30" t="n">
        <f aca="false">Staffing!$E$15*Cases!$I$31</f>
        <v>27100</v>
      </c>
      <c r="Q52" s="30" t="n">
        <f aca="false">Staffing!$E$15*Cases!$I$31</f>
        <v>27100</v>
      </c>
      <c r="R52" s="30" t="n">
        <f aca="false">Staffing!$E$15*Cases!$I$31</f>
        <v>27100</v>
      </c>
      <c r="S52" s="30" t="n">
        <f aca="false">Staffing!$E$15*Cases!$I$31</f>
        <v>27100</v>
      </c>
      <c r="T52" s="30" t="n">
        <f aca="false">Staffing!$E$15*Cases!$I$31</f>
        <v>27100</v>
      </c>
      <c r="U52" s="30" t="n">
        <f aca="false">Staffing!$E$15*Cases!$I$31</f>
        <v>27100</v>
      </c>
      <c r="V52" s="30" t="n">
        <f aca="false">Staffing!$E$15*Cases!$I$31</f>
        <v>27100</v>
      </c>
      <c r="W52" s="30" t="n">
        <f aca="false">Staffing!$E$15*Cases!$I$31</f>
        <v>27100</v>
      </c>
      <c r="X52" s="30" t="n">
        <f aca="false">Staffing!$E$15*Cases!$I$31</f>
        <v>27100</v>
      </c>
      <c r="Y52" s="30" t="n">
        <f aca="false">Staffing!$E$15*Cases!$I$31</f>
        <v>27100</v>
      </c>
      <c r="Z52" s="30" t="n">
        <f aca="false">Staffing!$E$15*Cases!$I$31</f>
        <v>27100</v>
      </c>
      <c r="AA52" s="30" t="n">
        <f aca="false">Staffing!$E$15*Cases!$I$31</f>
        <v>27100</v>
      </c>
      <c r="AB52" s="30" t="n">
        <f aca="false">Staffing!$E$15*Cases!$I$31</f>
        <v>27100</v>
      </c>
      <c r="AC52" s="30" t="n">
        <f aca="false">Staffing!$E$15*Cases!$I$31</f>
        <v>27100</v>
      </c>
      <c r="AD52" s="30" t="n">
        <f aca="false">Staffing!$E$15*Cases!$I$31</f>
        <v>27100</v>
      </c>
      <c r="AE52" s="30" t="n">
        <f aca="false">Staffing!$E$15*Cases!$I$31</f>
        <v>27100</v>
      </c>
      <c r="AF52" s="30" t="n">
        <f aca="false">Staffing!$E$15*Cases!$I$31</f>
        <v>27100</v>
      </c>
      <c r="AG52" s="30" t="n">
        <f aca="false">Staffing!$E$15*Cases!$I$31</f>
        <v>27100</v>
      </c>
      <c r="AH52" s="30" t="n">
        <f aca="false">Staffing!$E$15*Cases!$I$31</f>
        <v>27100</v>
      </c>
      <c r="AI52" s="30" t="n">
        <f aca="false">Staffing!$E$15*Cases!$I$31</f>
        <v>27100</v>
      </c>
      <c r="AJ52" s="30" t="n">
        <f aca="false">Staffing!$E$15*Cases!$I$31</f>
        <v>27100</v>
      </c>
      <c r="AK52" s="30" t="n">
        <f aca="false">Staffing!$E$15*Cases!$I$31</f>
        <v>27100</v>
      </c>
    </row>
    <row r="53" customFormat="false" ht="15" hidden="false" customHeight="true" outlineLevel="0" collapsed="false">
      <c r="A53" s="25" t="s">
        <v>286</v>
      </c>
      <c r="B53" s="30" t="n">
        <f aca="false">Inputs!$B$17</f>
        <v>7500</v>
      </c>
      <c r="C53" s="30" t="n">
        <f aca="false">Inputs!$B$17</f>
        <v>7500</v>
      </c>
      <c r="D53" s="30" t="n">
        <f aca="false">Inputs!$B$17</f>
        <v>7500</v>
      </c>
      <c r="E53" s="30" t="n">
        <f aca="false">Inputs!$B$17</f>
        <v>7500</v>
      </c>
      <c r="F53" s="30" t="n">
        <f aca="false">Inputs!$B$17</f>
        <v>7500</v>
      </c>
      <c r="G53" s="30" t="n">
        <f aca="false">Inputs!$B$17</f>
        <v>7500</v>
      </c>
      <c r="H53" s="30" t="n">
        <f aca="false">Inputs!$B$17</f>
        <v>7500</v>
      </c>
      <c r="I53" s="30" t="n">
        <f aca="false">Inputs!$B$17</f>
        <v>7500</v>
      </c>
      <c r="J53" s="30" t="n">
        <f aca="false">Inputs!$B$17</f>
        <v>7500</v>
      </c>
      <c r="K53" s="30" t="n">
        <f aca="false">Inputs!$B$17</f>
        <v>7500</v>
      </c>
      <c r="L53" s="30" t="n">
        <f aca="false">Inputs!$B$17</f>
        <v>7500</v>
      </c>
      <c r="M53" s="30" t="n">
        <f aca="false">Inputs!$B$17</f>
        <v>7500</v>
      </c>
      <c r="N53" s="30" t="n">
        <f aca="false">Inputs!$B$17</f>
        <v>7500</v>
      </c>
      <c r="O53" s="30" t="n">
        <f aca="false">Inputs!$B$17</f>
        <v>7500</v>
      </c>
      <c r="P53" s="30" t="n">
        <f aca="false">Inputs!$B$17</f>
        <v>7500</v>
      </c>
      <c r="Q53" s="30" t="n">
        <f aca="false">Inputs!$B$17</f>
        <v>7500</v>
      </c>
      <c r="R53" s="30" t="n">
        <f aca="false">Inputs!$B$17</f>
        <v>7500</v>
      </c>
      <c r="S53" s="30" t="n">
        <f aca="false">Inputs!$B$17</f>
        <v>7500</v>
      </c>
      <c r="T53" s="30" t="n">
        <f aca="false">Inputs!$B$17</f>
        <v>7500</v>
      </c>
      <c r="U53" s="30" t="n">
        <f aca="false">Inputs!$B$17</f>
        <v>7500</v>
      </c>
      <c r="V53" s="30" t="n">
        <f aca="false">Inputs!$B$17</f>
        <v>7500</v>
      </c>
      <c r="W53" s="30" t="n">
        <f aca="false">Inputs!$B$17</f>
        <v>7500</v>
      </c>
      <c r="X53" s="30" t="n">
        <f aca="false">Inputs!$B$17</f>
        <v>7500</v>
      </c>
      <c r="Y53" s="30" t="n">
        <f aca="false">Inputs!$B$17</f>
        <v>7500</v>
      </c>
      <c r="Z53" s="30" t="n">
        <f aca="false">Inputs!$B$17</f>
        <v>7500</v>
      </c>
      <c r="AA53" s="30" t="n">
        <f aca="false">Inputs!$B$17</f>
        <v>7500</v>
      </c>
      <c r="AB53" s="30" t="n">
        <f aca="false">Inputs!$B$17</f>
        <v>7500</v>
      </c>
      <c r="AC53" s="30" t="n">
        <f aca="false">Inputs!$B$17</f>
        <v>7500</v>
      </c>
      <c r="AD53" s="30" t="n">
        <f aca="false">Inputs!$B$17</f>
        <v>7500</v>
      </c>
      <c r="AE53" s="30" t="n">
        <f aca="false">Inputs!$B$17</f>
        <v>7500</v>
      </c>
      <c r="AF53" s="30" t="n">
        <f aca="false">Inputs!$B$17</f>
        <v>7500</v>
      </c>
      <c r="AG53" s="30" t="n">
        <f aca="false">Inputs!$B$17</f>
        <v>7500</v>
      </c>
      <c r="AH53" s="30" t="n">
        <f aca="false">Inputs!$B$17</f>
        <v>7500</v>
      </c>
      <c r="AI53" s="30" t="n">
        <f aca="false">Inputs!$B$17</f>
        <v>7500</v>
      </c>
      <c r="AJ53" s="30" t="n">
        <f aca="false">Inputs!$B$17</f>
        <v>7500</v>
      </c>
      <c r="AK53" s="30" t="n">
        <f aca="false">Inputs!$B$17</f>
        <v>7500</v>
      </c>
    </row>
    <row r="54" customFormat="false" ht="15" hidden="false" customHeight="true" outlineLevel="0" collapsed="false">
      <c r="A54" s="25" t="s">
        <v>287</v>
      </c>
      <c r="B54" s="30" t="n">
        <f aca="false">Inputs!$B$18</f>
        <v>6000</v>
      </c>
      <c r="C54" s="30" t="n">
        <f aca="false">Inputs!$B$18</f>
        <v>6000</v>
      </c>
      <c r="D54" s="30" t="n">
        <f aca="false">Inputs!$B$18</f>
        <v>6000</v>
      </c>
      <c r="E54" s="30" t="n">
        <f aca="false">Inputs!$B$18</f>
        <v>6000</v>
      </c>
      <c r="F54" s="30" t="n">
        <f aca="false">Inputs!$B$18</f>
        <v>6000</v>
      </c>
      <c r="G54" s="30" t="n">
        <f aca="false">Inputs!$B$18</f>
        <v>6000</v>
      </c>
      <c r="H54" s="30" t="n">
        <f aca="false">Inputs!$B$18</f>
        <v>6000</v>
      </c>
      <c r="I54" s="30" t="n">
        <f aca="false">Inputs!$B$18</f>
        <v>6000</v>
      </c>
      <c r="J54" s="30" t="n">
        <f aca="false">Inputs!$B$18</f>
        <v>6000</v>
      </c>
      <c r="K54" s="30" t="n">
        <f aca="false">Inputs!$B$18</f>
        <v>6000</v>
      </c>
      <c r="L54" s="30" t="n">
        <f aca="false">Inputs!$B$18</f>
        <v>6000</v>
      </c>
      <c r="M54" s="30" t="n">
        <f aca="false">Inputs!$B$18</f>
        <v>6000</v>
      </c>
      <c r="N54" s="30" t="n">
        <f aca="false">Inputs!$B$18</f>
        <v>6000</v>
      </c>
      <c r="O54" s="30" t="n">
        <f aca="false">Inputs!$B$18</f>
        <v>6000</v>
      </c>
      <c r="P54" s="30" t="n">
        <f aca="false">Inputs!$B$18</f>
        <v>6000</v>
      </c>
      <c r="Q54" s="30" t="n">
        <f aca="false">Inputs!$B$18</f>
        <v>6000</v>
      </c>
      <c r="R54" s="30" t="n">
        <f aca="false">Inputs!$B$18</f>
        <v>6000</v>
      </c>
      <c r="S54" s="30" t="n">
        <f aca="false">Inputs!$B$18</f>
        <v>6000</v>
      </c>
      <c r="T54" s="30" t="n">
        <f aca="false">Inputs!$B$18</f>
        <v>6000</v>
      </c>
      <c r="U54" s="30" t="n">
        <f aca="false">Inputs!$B$18</f>
        <v>6000</v>
      </c>
      <c r="V54" s="30" t="n">
        <f aca="false">Inputs!$B$18</f>
        <v>6000</v>
      </c>
      <c r="W54" s="30" t="n">
        <f aca="false">Inputs!$B$18</f>
        <v>6000</v>
      </c>
      <c r="X54" s="30" t="n">
        <f aca="false">Inputs!$B$18</f>
        <v>6000</v>
      </c>
      <c r="Y54" s="30" t="n">
        <f aca="false">Inputs!$B$18</f>
        <v>6000</v>
      </c>
      <c r="Z54" s="30" t="n">
        <f aca="false">Inputs!$B$18</f>
        <v>6000</v>
      </c>
      <c r="AA54" s="30" t="n">
        <f aca="false">Inputs!$B$18</f>
        <v>6000</v>
      </c>
      <c r="AB54" s="30" t="n">
        <f aca="false">Inputs!$B$18</f>
        <v>6000</v>
      </c>
      <c r="AC54" s="30" t="n">
        <f aca="false">Inputs!$B$18</f>
        <v>6000</v>
      </c>
      <c r="AD54" s="30" t="n">
        <f aca="false">Inputs!$B$18</f>
        <v>6000</v>
      </c>
      <c r="AE54" s="30" t="n">
        <f aca="false">Inputs!$B$18</f>
        <v>6000</v>
      </c>
      <c r="AF54" s="30" t="n">
        <f aca="false">Inputs!$B$18</f>
        <v>6000</v>
      </c>
      <c r="AG54" s="30" t="n">
        <f aca="false">Inputs!$B$18</f>
        <v>6000</v>
      </c>
      <c r="AH54" s="30" t="n">
        <f aca="false">Inputs!$B$18</f>
        <v>6000</v>
      </c>
      <c r="AI54" s="30" t="n">
        <f aca="false">Inputs!$B$18</f>
        <v>6000</v>
      </c>
      <c r="AJ54" s="30" t="n">
        <f aca="false">Inputs!$B$18</f>
        <v>6000</v>
      </c>
      <c r="AK54" s="30" t="n">
        <f aca="false">Inputs!$B$18</f>
        <v>6000</v>
      </c>
    </row>
    <row r="55" customFormat="false" ht="15" hidden="false" customHeight="true" outlineLevel="0" collapsed="false">
      <c r="A55" s="25" t="s">
        <v>288</v>
      </c>
      <c r="B55" s="30" t="n">
        <f aca="false">Inputs!$B$19</f>
        <v>2000</v>
      </c>
      <c r="C55" s="30" t="n">
        <f aca="false">Inputs!$B$19</f>
        <v>2000</v>
      </c>
      <c r="D55" s="30" t="n">
        <f aca="false">Inputs!$B$19</f>
        <v>2000</v>
      </c>
      <c r="E55" s="30" t="n">
        <f aca="false">Inputs!$B$19</f>
        <v>2000</v>
      </c>
      <c r="F55" s="30" t="n">
        <f aca="false">Inputs!$B$19</f>
        <v>2000</v>
      </c>
      <c r="G55" s="30" t="n">
        <f aca="false">Inputs!$B$19</f>
        <v>2000</v>
      </c>
      <c r="H55" s="30" t="n">
        <f aca="false">Inputs!$B$19</f>
        <v>2000</v>
      </c>
      <c r="I55" s="30" t="n">
        <f aca="false">Inputs!$B$19</f>
        <v>2000</v>
      </c>
      <c r="J55" s="30" t="n">
        <f aca="false">Inputs!$B$19</f>
        <v>2000</v>
      </c>
      <c r="K55" s="30" t="n">
        <f aca="false">Inputs!$B$19</f>
        <v>2000</v>
      </c>
      <c r="L55" s="30" t="n">
        <f aca="false">Inputs!$B$19</f>
        <v>2000</v>
      </c>
      <c r="M55" s="30" t="n">
        <f aca="false">Inputs!$B$19</f>
        <v>2000</v>
      </c>
      <c r="N55" s="30" t="n">
        <f aca="false">Inputs!$B$19</f>
        <v>2000</v>
      </c>
      <c r="O55" s="30" t="n">
        <f aca="false">Inputs!$B$19</f>
        <v>2000</v>
      </c>
      <c r="P55" s="30" t="n">
        <f aca="false">Inputs!$B$19</f>
        <v>2000</v>
      </c>
      <c r="Q55" s="30" t="n">
        <f aca="false">Inputs!$B$19</f>
        <v>2000</v>
      </c>
      <c r="R55" s="30" t="n">
        <f aca="false">Inputs!$B$19</f>
        <v>2000</v>
      </c>
      <c r="S55" s="30" t="n">
        <f aca="false">Inputs!$B$19</f>
        <v>2000</v>
      </c>
      <c r="T55" s="30" t="n">
        <f aca="false">Inputs!$B$19</f>
        <v>2000</v>
      </c>
      <c r="U55" s="30" t="n">
        <f aca="false">Inputs!$B$19</f>
        <v>2000</v>
      </c>
      <c r="V55" s="30" t="n">
        <f aca="false">Inputs!$B$19</f>
        <v>2000</v>
      </c>
      <c r="W55" s="30" t="n">
        <f aca="false">Inputs!$B$19</f>
        <v>2000</v>
      </c>
      <c r="X55" s="30" t="n">
        <f aca="false">Inputs!$B$19</f>
        <v>2000</v>
      </c>
      <c r="Y55" s="30" t="n">
        <f aca="false">Inputs!$B$19</f>
        <v>2000</v>
      </c>
      <c r="Z55" s="30" t="n">
        <f aca="false">Inputs!$B$19</f>
        <v>2000</v>
      </c>
      <c r="AA55" s="30" t="n">
        <f aca="false">Inputs!$B$19</f>
        <v>2000</v>
      </c>
      <c r="AB55" s="30" t="n">
        <f aca="false">Inputs!$B$19</f>
        <v>2000</v>
      </c>
      <c r="AC55" s="30" t="n">
        <f aca="false">Inputs!$B$19</f>
        <v>2000</v>
      </c>
      <c r="AD55" s="30" t="n">
        <f aca="false">Inputs!$B$19</f>
        <v>2000</v>
      </c>
      <c r="AE55" s="30" t="n">
        <f aca="false">Inputs!$B$19</f>
        <v>2000</v>
      </c>
      <c r="AF55" s="30" t="n">
        <f aca="false">Inputs!$B$19</f>
        <v>2000</v>
      </c>
      <c r="AG55" s="30" t="n">
        <f aca="false">Inputs!$B$19</f>
        <v>2000</v>
      </c>
      <c r="AH55" s="30" t="n">
        <f aca="false">Inputs!$B$19</f>
        <v>2000</v>
      </c>
      <c r="AI55" s="30" t="n">
        <f aca="false">Inputs!$B$19</f>
        <v>2000</v>
      </c>
      <c r="AJ55" s="30" t="n">
        <f aca="false">Inputs!$B$19</f>
        <v>2000</v>
      </c>
      <c r="AK55" s="30" t="n">
        <f aca="false">Inputs!$B$19</f>
        <v>2000</v>
      </c>
    </row>
    <row r="56" customFormat="false" ht="15" hidden="false" customHeight="true" outlineLevel="0" collapsed="false">
      <c r="A56" s="25" t="s">
        <v>289</v>
      </c>
      <c r="B56" s="30" t="n">
        <f aca="false">B62*Cases!$I$28</f>
        <v>0</v>
      </c>
      <c r="C56" s="30" t="n">
        <f aca="false">C62*Cases!$I$28</f>
        <v>0</v>
      </c>
      <c r="D56" s="30" t="n">
        <f aca="false">D62*Cases!$I$28</f>
        <v>74.02365</v>
      </c>
      <c r="E56" s="30" t="n">
        <f aca="false">E62*Cases!$I$28</f>
        <v>174.329127</v>
      </c>
      <c r="F56" s="30" t="n">
        <f aca="false">F62*Cases!$I$28</f>
        <v>152.60631273</v>
      </c>
      <c r="G56" s="30" t="n">
        <f aca="false">G62*Cases!$I$28</f>
        <v>252.1259631027</v>
      </c>
      <c r="H56" s="30" t="n">
        <f aca="false">H62*Cases!$I$28</f>
        <v>229.625180471673</v>
      </c>
      <c r="I56" s="30" t="n">
        <f aca="false">I62*Cases!$I$28</f>
        <v>328.374642166956</v>
      </c>
      <c r="J56" s="30" t="n">
        <f aca="false">J62*Cases!$I$28</f>
        <v>305.111372745287</v>
      </c>
      <c r="K56" s="30" t="n">
        <f aca="false">K62*Cases!$I$28</f>
        <v>403.105972517834</v>
      </c>
      <c r="L56" s="30" t="n">
        <f aca="false">L62*Cases!$I$28</f>
        <v>379.095389792656</v>
      </c>
      <c r="M56" s="30" t="n">
        <f aca="false">M62*Cases!$I$28</f>
        <v>476.350149394729</v>
      </c>
      <c r="N56" s="30" t="n">
        <f aca="false">N62*Cases!$I$28</f>
        <v>451.607124900782</v>
      </c>
      <c r="O56" s="30" t="n">
        <f aca="false">O62*Cases!$I$28</f>
        <v>548.136767151774</v>
      </c>
      <c r="P56" s="30" t="n">
        <f aca="false">P62*Cases!$I$28</f>
        <v>596.699526480256</v>
      </c>
      <c r="Q56" s="30" t="n">
        <f aca="false">Q62*Cases!$I$28</f>
        <v>718.800308215454</v>
      </c>
      <c r="R56" s="30" t="n">
        <f aca="false">R62*Cases!$I$28</f>
        <v>718.654845633299</v>
      </c>
      <c r="S56" s="30" t="n">
        <f aca="false">S62*Cases!$I$28</f>
        <v>716.043049341573</v>
      </c>
      <c r="T56" s="30" t="n">
        <f aca="false">T62*Cases!$I$28</f>
        <v>715.925159348157</v>
      </c>
      <c r="U56" s="30" t="n">
        <f aca="false">U62*Cases!$I$28</f>
        <v>836.833684754676</v>
      </c>
      <c r="V56" s="30" t="n">
        <f aca="false">V62*Cases!$I$28</f>
        <v>835.507888407129</v>
      </c>
      <c r="W56" s="30" t="n">
        <f aca="false">W62*Cases!$I$28</f>
        <v>955.220586523058</v>
      </c>
      <c r="X56" s="30" t="n">
        <f aca="false">X62*Cases!$I$28</f>
        <v>952.710921157827</v>
      </c>
      <c r="Y56" s="30" t="n">
        <f aca="false">Y62*Cases!$I$28</f>
        <v>1071.25158894625</v>
      </c>
      <c r="Z56" s="30" t="n">
        <f aca="false">Z62*Cases!$I$28</f>
        <v>1067.58161355679</v>
      </c>
      <c r="AA56" s="30" t="n">
        <f aca="false">AA62*Cases!$I$28</f>
        <v>1184.97357442122</v>
      </c>
      <c r="AB56" s="30" t="n">
        <f aca="false">AB62*Cases!$I$28</f>
        <v>1254.19002917701</v>
      </c>
      <c r="AC56" s="30" t="n">
        <f aca="false">AC62*Cases!$I$28</f>
        <v>1396.73796938524</v>
      </c>
      <c r="AD56" s="30" t="n">
        <f aca="false">AD62*Cases!$I$28</f>
        <v>1331.2776852761</v>
      </c>
      <c r="AE56" s="30" t="n">
        <f aca="false">AE62*Cases!$I$28</f>
        <v>1525.15799892334</v>
      </c>
      <c r="AF56" s="30" t="n">
        <f aca="false">AF62*Cases!$I$28</f>
        <v>1370.30702293411</v>
      </c>
      <c r="AG56" s="30" t="n">
        <f aca="false">AG62*Cases!$I$28</f>
        <v>1563.79704320477</v>
      </c>
      <c r="AH56" s="30" t="n">
        <f aca="false">AH62*Cases!$I$28</f>
        <v>1530.05967677272</v>
      </c>
      <c r="AI56" s="30" t="n">
        <f aca="false">AI62*Cases!$I$28</f>
        <v>1667.16602050499</v>
      </c>
      <c r="AJ56" s="30" t="n">
        <f aca="false">AJ62*Cases!$I$28</f>
        <v>1626.61515079994</v>
      </c>
      <c r="AK56" s="30" t="n">
        <f aca="false">AK62*Cases!$I$28</f>
        <v>1635.47612629194</v>
      </c>
    </row>
    <row r="57" customFormat="false" ht="15" hidden="false" customHeight="true" outlineLevel="0" collapsed="false">
      <c r="A57" s="25" t="s">
        <v>290</v>
      </c>
      <c r="B57" s="30" t="n">
        <f aca="false">SUM(B52:B56)</f>
        <v>42600</v>
      </c>
      <c r="C57" s="30" t="n">
        <f aca="false">SUM(C52:C56)</f>
        <v>42600</v>
      </c>
      <c r="D57" s="30" t="n">
        <f aca="false">SUM(D52:D56)</f>
        <v>42674.02365</v>
      </c>
      <c r="E57" s="30" t="n">
        <f aca="false">SUM(E52:E56)</f>
        <v>42774.329127</v>
      </c>
      <c r="F57" s="30" t="n">
        <f aca="false">SUM(F52:F56)</f>
        <v>42752.60631273</v>
      </c>
      <c r="G57" s="30" t="n">
        <f aca="false">SUM(G52:G56)</f>
        <v>42852.1259631027</v>
      </c>
      <c r="H57" s="30" t="n">
        <f aca="false">SUM(H52:H56)</f>
        <v>42829.6251804717</v>
      </c>
      <c r="I57" s="30" t="n">
        <f aca="false">SUM(I52:I56)</f>
        <v>42928.374642167</v>
      </c>
      <c r="J57" s="30" t="n">
        <f aca="false">SUM(J52:J56)</f>
        <v>42905.1113727453</v>
      </c>
      <c r="K57" s="30" t="n">
        <f aca="false">SUM(K52:K56)</f>
        <v>43003.1059725178</v>
      </c>
      <c r="L57" s="30" t="n">
        <f aca="false">SUM(L52:L56)</f>
        <v>42979.0953897927</v>
      </c>
      <c r="M57" s="30" t="n">
        <f aca="false">SUM(M52:M56)</f>
        <v>43076.3501493947</v>
      </c>
      <c r="N57" s="30" t="n">
        <f aca="false">SUM(N52:N56)</f>
        <v>43051.6071249008</v>
      </c>
      <c r="O57" s="30" t="n">
        <f aca="false">SUM(O52:O56)</f>
        <v>43148.1367671518</v>
      </c>
      <c r="P57" s="30" t="n">
        <f aca="false">SUM(P52:P56)</f>
        <v>43196.6995264803</v>
      </c>
      <c r="Q57" s="30" t="n">
        <f aca="false">SUM(Q52:Q56)</f>
        <v>43318.8003082155</v>
      </c>
      <c r="R57" s="30" t="n">
        <f aca="false">SUM(R52:R56)</f>
        <v>43318.6548456333</v>
      </c>
      <c r="S57" s="30" t="n">
        <f aca="false">SUM(S52:S56)</f>
        <v>43316.0430493416</v>
      </c>
      <c r="T57" s="30" t="n">
        <f aca="false">SUM(T52:T56)</f>
        <v>43315.9251593482</v>
      </c>
      <c r="U57" s="30" t="n">
        <f aca="false">SUM(U52:U56)</f>
        <v>43436.8336847547</v>
      </c>
      <c r="V57" s="30" t="n">
        <f aca="false">SUM(V52:V56)</f>
        <v>43435.5078884071</v>
      </c>
      <c r="W57" s="30" t="n">
        <f aca="false">SUM(W52:W56)</f>
        <v>43555.2205865231</v>
      </c>
      <c r="X57" s="30" t="n">
        <f aca="false">SUM(X52:X56)</f>
        <v>43552.7109211578</v>
      </c>
      <c r="Y57" s="30" t="n">
        <f aca="false">SUM(Y52:Y56)</f>
        <v>43671.2515889463</v>
      </c>
      <c r="Z57" s="30" t="n">
        <f aca="false">SUM(Z52:Z56)</f>
        <v>43667.5816135568</v>
      </c>
      <c r="AA57" s="30" t="n">
        <f aca="false">SUM(AA52:AA56)</f>
        <v>43784.9735744212</v>
      </c>
      <c r="AB57" s="30" t="n">
        <f aca="false">SUM(AB52:AB56)</f>
        <v>43854.190029177</v>
      </c>
      <c r="AC57" s="30" t="n">
        <f aca="false">SUM(AC52:AC56)</f>
        <v>43996.7379693852</v>
      </c>
      <c r="AD57" s="30" t="n">
        <f aca="false">SUM(AD52:AD56)</f>
        <v>43931.2776852761</v>
      </c>
      <c r="AE57" s="30" t="n">
        <f aca="false">SUM(AE52:AE56)</f>
        <v>44125.1579989233</v>
      </c>
      <c r="AF57" s="30" t="n">
        <f aca="false">SUM(AF52:AF56)</f>
        <v>43970.3070229341</v>
      </c>
      <c r="AG57" s="30" t="n">
        <f aca="false">SUM(AG52:AG56)</f>
        <v>44163.7970432048</v>
      </c>
      <c r="AH57" s="30" t="n">
        <f aca="false">SUM(AH52:AH56)</f>
        <v>44130.0596767727</v>
      </c>
      <c r="AI57" s="30" t="n">
        <f aca="false">SUM(AI52:AI56)</f>
        <v>44267.166020505</v>
      </c>
      <c r="AJ57" s="30" t="n">
        <f aca="false">SUM(AJ52:AJ56)</f>
        <v>44226.6151507999</v>
      </c>
      <c r="AK57" s="30" t="n">
        <f aca="false">SUM(AK52:AK56)</f>
        <v>44235.4761262919</v>
      </c>
    </row>
    <row r="58" customFormat="false" ht="15" hidden="false" customHeight="true" outlineLevel="0" collapsed="false">
      <c r="A58" s="23" t="s">
        <v>291</v>
      </c>
      <c r="B58" s="31" t="n">
        <f aca="false">B50-B57</f>
        <v>-59000</v>
      </c>
      <c r="C58" s="31" t="n">
        <f aca="false">C50-C57</f>
        <v>-59060.75</v>
      </c>
      <c r="D58" s="31" t="n">
        <f aca="false">D50-D57</f>
        <v>-45908.15865</v>
      </c>
      <c r="E58" s="31" t="n">
        <f aca="false">E50-E57</f>
        <v>-30481.6498405</v>
      </c>
      <c r="F58" s="31" t="n">
        <f aca="false">F50-F57</f>
        <v>-39425.89887546</v>
      </c>
      <c r="G58" s="31" t="n">
        <f aca="false">G50-G57</f>
        <v>-23971.1495224354</v>
      </c>
      <c r="H58" s="31" t="n">
        <f aca="false">H50-H57</f>
        <v>-32980.5035605761</v>
      </c>
      <c r="I58" s="31" t="n">
        <f aca="false">I50-I57</f>
        <v>-17590.2081607003</v>
      </c>
      <c r="J58" s="31" t="n">
        <f aca="false">J50-J57</f>
        <v>-26663.3716124583</v>
      </c>
      <c r="K58" s="31" t="n">
        <f aca="false">K50-K57</f>
        <v>-11336.2475320637</v>
      </c>
      <c r="L58" s="31" t="n">
        <f aca="false">L50-L57</f>
        <v>-20471.9505901081</v>
      </c>
      <c r="M58" s="31" t="n">
        <f aca="false">M50-M57</f>
        <v>-5206.74071993698</v>
      </c>
      <c r="N58" s="31" t="n">
        <f aca="false">N50-N57</f>
        <v>-22403.7388461026</v>
      </c>
      <c r="O58" s="31" t="n">
        <f aca="false">O50-O57</f>
        <v>-7259.9610933716</v>
      </c>
      <c r="P58" s="31" t="n">
        <f aca="false">P50-P57</f>
        <v>-3303.69316580288</v>
      </c>
      <c r="Q58" s="31" t="n">
        <f aca="false">Q50-Q57</f>
        <v>13993.7775031252</v>
      </c>
      <c r="R58" s="31" t="n">
        <f aca="false">R50-R57</f>
        <v>-1144.75086163609</v>
      </c>
      <c r="S58" s="31" t="n">
        <f aca="false">S50-S57</f>
        <v>5639.54071447284</v>
      </c>
      <c r="T58" s="31" t="n">
        <f aca="false">T50-T57</f>
        <v>-9373.18718781487</v>
      </c>
      <c r="U58" s="31" t="n">
        <f aca="false">U50-U57</f>
        <v>7871.50999196828</v>
      </c>
      <c r="V58" s="31" t="n">
        <f aca="false">V50-V57</f>
        <v>634.204302318605</v>
      </c>
      <c r="W58" s="31" t="n">
        <f aca="false">W50-W57</f>
        <v>17778.8275672004</v>
      </c>
      <c r="X58" s="31" t="n">
        <f aca="false">X50-X57</f>
        <v>10442.4487017984</v>
      </c>
      <c r="Y58" s="31" t="n">
        <f aca="false">Y50-Y57</f>
        <v>27488.9895226854</v>
      </c>
      <c r="Z58" s="31" t="n">
        <f aca="false">Z50-Z57</f>
        <v>12055.5090377286</v>
      </c>
      <c r="AA58" s="31" t="n">
        <f aca="false">AA50-AA57</f>
        <v>28945.1692552563</v>
      </c>
      <c r="AB58" s="31" t="n">
        <f aca="false">AB50-AB57</f>
        <v>34629.8608229737</v>
      </c>
      <c r="AC58" s="31" t="n">
        <f aca="false">AC50-AC57</f>
        <v>53638.470895649</v>
      </c>
      <c r="AD58" s="31" t="n">
        <f aca="false">AD50-AD57</f>
        <v>39723.7772074846</v>
      </c>
      <c r="AE58" s="31" t="n">
        <f aca="false">AE50-AE57</f>
        <v>63970.9033702809</v>
      </c>
      <c r="AF58" s="31" t="n">
        <f aca="false">AF50-AF57</f>
        <v>41178.7604729831</v>
      </c>
      <c r="AG58" s="31" t="n">
        <f aca="false">AG50-AG57</f>
        <v>65498.5622297932</v>
      </c>
      <c r="AH58" s="31" t="n">
        <f aca="false">AH50-AH57</f>
        <v>54780.3927439003</v>
      </c>
      <c r="AI58" s="31" t="n">
        <f aca="false">AI50-AI57</f>
        <v>67535.6718280013</v>
      </c>
      <c r="AJ58" s="31" t="n">
        <f aca="false">AJ50-AJ57</f>
        <v>56597.1254981263</v>
      </c>
      <c r="AK58" s="31" t="n">
        <f aca="false">AK50-AK57</f>
        <v>56996.46523355</v>
      </c>
    </row>
    <row r="59" customFormat="false" ht="15" hidden="false" customHeight="true" outlineLevel="0" collapsed="false">
      <c r="A59" s="25" t="s">
        <v>292</v>
      </c>
      <c r="B59" s="30" t="n">
        <f aca="false">MAX(0,B58)*Inputs!$B$15</f>
        <v>0</v>
      </c>
      <c r="C59" s="30" t="n">
        <f aca="false">MAX(0,C58)*Inputs!$B$15</f>
        <v>0</v>
      </c>
      <c r="D59" s="30" t="n">
        <f aca="false">MAX(0,D58)*Inputs!$B$15</f>
        <v>0</v>
      </c>
      <c r="E59" s="30" t="n">
        <f aca="false">MAX(0,E58)*Inputs!$B$15</f>
        <v>0</v>
      </c>
      <c r="F59" s="30" t="n">
        <f aca="false">MAX(0,F58)*Inputs!$B$15</f>
        <v>0</v>
      </c>
      <c r="G59" s="30" t="n">
        <f aca="false">MAX(0,G58)*Inputs!$B$15</f>
        <v>0</v>
      </c>
      <c r="H59" s="30" t="n">
        <f aca="false">MAX(0,H58)*Inputs!$B$15</f>
        <v>0</v>
      </c>
      <c r="I59" s="30" t="n">
        <f aca="false">MAX(0,I58)*Inputs!$B$15</f>
        <v>0</v>
      </c>
      <c r="J59" s="30" t="n">
        <f aca="false">MAX(0,J58)*Inputs!$B$15</f>
        <v>0</v>
      </c>
      <c r="K59" s="30" t="n">
        <f aca="false">MAX(0,K58)*Inputs!$B$15</f>
        <v>0</v>
      </c>
      <c r="L59" s="30" t="n">
        <f aca="false">MAX(0,L58)*Inputs!$B$15</f>
        <v>0</v>
      </c>
      <c r="M59" s="30" t="n">
        <f aca="false">MAX(0,M58)*Inputs!$B$15</f>
        <v>0</v>
      </c>
      <c r="N59" s="30" t="n">
        <f aca="false">MAX(0,N58)*Inputs!$B$15</f>
        <v>0</v>
      </c>
      <c r="O59" s="30" t="n">
        <f aca="false">MAX(0,O58)*Inputs!$B$15</f>
        <v>0</v>
      </c>
      <c r="P59" s="30" t="n">
        <f aca="false">MAX(0,P58)*Inputs!$B$15</f>
        <v>0</v>
      </c>
      <c r="Q59" s="30" t="n">
        <f aca="false">MAX(0,Q58)*Inputs!$B$15</f>
        <v>3498.44437578129</v>
      </c>
      <c r="R59" s="30" t="n">
        <f aca="false">MAX(0,R58)*Inputs!$B$15</f>
        <v>0</v>
      </c>
      <c r="S59" s="30" t="n">
        <f aca="false">MAX(0,S58)*Inputs!$B$15</f>
        <v>1409.88517861821</v>
      </c>
      <c r="T59" s="30" t="n">
        <f aca="false">MAX(0,T58)*Inputs!$B$15</f>
        <v>0</v>
      </c>
      <c r="U59" s="30" t="n">
        <f aca="false">MAX(0,U58)*Inputs!$B$15</f>
        <v>1967.87749799207</v>
      </c>
      <c r="V59" s="30" t="n">
        <f aca="false">MAX(0,V58)*Inputs!$B$15</f>
        <v>158.551075579651</v>
      </c>
      <c r="W59" s="30" t="n">
        <f aca="false">MAX(0,W58)*Inputs!$B$15</f>
        <v>4444.7068918001</v>
      </c>
      <c r="X59" s="30" t="n">
        <f aca="false">MAX(0,X58)*Inputs!$B$15</f>
        <v>2610.6121754496</v>
      </c>
      <c r="Y59" s="30" t="n">
        <f aca="false">MAX(0,Y58)*Inputs!$B$15</f>
        <v>6872.24738067136</v>
      </c>
      <c r="Z59" s="30" t="n">
        <f aca="false">MAX(0,Z58)*Inputs!$B$15</f>
        <v>3013.87725943215</v>
      </c>
      <c r="AA59" s="30" t="n">
        <f aca="false">MAX(0,AA58)*Inputs!$B$15</f>
        <v>7236.29231381407</v>
      </c>
      <c r="AB59" s="30" t="n">
        <f aca="false">MAX(0,AB58)*Inputs!$B$15</f>
        <v>8657.46520574343</v>
      </c>
      <c r="AC59" s="30" t="n">
        <f aca="false">MAX(0,AC58)*Inputs!$B$15</f>
        <v>13409.6177239123</v>
      </c>
      <c r="AD59" s="30" t="n">
        <f aca="false">MAX(0,AD58)*Inputs!$B$15</f>
        <v>9930.94430187114</v>
      </c>
      <c r="AE59" s="30" t="n">
        <f aca="false">MAX(0,AE58)*Inputs!$B$15</f>
        <v>15992.7258425702</v>
      </c>
      <c r="AF59" s="30" t="n">
        <f aca="false">MAX(0,AF58)*Inputs!$B$15</f>
        <v>10294.6901182458</v>
      </c>
      <c r="AG59" s="30" t="n">
        <f aca="false">MAX(0,AG58)*Inputs!$B$15</f>
        <v>16374.6405574483</v>
      </c>
      <c r="AH59" s="30" t="n">
        <f aca="false">MAX(0,AH58)*Inputs!$B$15</f>
        <v>13695.0981859751</v>
      </c>
      <c r="AI59" s="30" t="n">
        <f aca="false">MAX(0,AI58)*Inputs!$B$15</f>
        <v>16883.9179570003</v>
      </c>
      <c r="AJ59" s="30" t="n">
        <f aca="false">MAX(0,AJ58)*Inputs!$B$15</f>
        <v>14149.2813745316</v>
      </c>
      <c r="AK59" s="30" t="n">
        <f aca="false">MAX(0,AK58)*Inputs!$B$15</f>
        <v>14249.1163083875</v>
      </c>
    </row>
    <row r="60" customFormat="false" ht="15" hidden="false" customHeight="true" outlineLevel="0" collapsed="false">
      <c r="A60" s="25" t="s">
        <v>293</v>
      </c>
      <c r="B60" s="30" t="n">
        <f aca="false">B49+B57-B56</f>
        <v>59000</v>
      </c>
      <c r="C60" s="30" t="n">
        <f aca="false">C49+C57-C56</f>
        <v>59060.75</v>
      </c>
      <c r="D60" s="30" t="n">
        <f aca="false">D49+D57-D56</f>
        <v>59311.5</v>
      </c>
      <c r="E60" s="30" t="n">
        <f aca="false">E49+E57-E56</f>
        <v>59890.2334135</v>
      </c>
      <c r="F60" s="30" t="n">
        <f aca="false">F49+F57-F56</f>
        <v>60608.92383573</v>
      </c>
      <c r="G60" s="30" t="n">
        <f aca="false">G49+G57-G56</f>
        <v>61081.6198696027</v>
      </c>
      <c r="H60" s="30" t="n">
        <f aca="false">H49+H57-H56</f>
        <v>61788.3964272717</v>
      </c>
      <c r="I60" s="30" t="n">
        <f aca="false">I49+I57-I56</f>
        <v>62249.297735229</v>
      </c>
      <c r="J60" s="30" t="n">
        <f aca="false">J49+J57-J56</f>
        <v>62944.3975142417</v>
      </c>
      <c r="K60" s="30" t="n">
        <f aca="false">K49+K57-K56</f>
        <v>63393.7388113293</v>
      </c>
      <c r="L60" s="30" t="n">
        <f aca="false">L49+L57-L56</f>
        <v>64077.394179581</v>
      </c>
      <c r="M60" s="30" t="n">
        <f aca="false">M49+M57-M56</f>
        <v>64515.4055100151</v>
      </c>
      <c r="N60" s="30" t="n">
        <f aca="false">N49+N57-N56</f>
        <v>73187.84421128</v>
      </c>
      <c r="O60" s="30" t="n">
        <f aca="false">O49+O57-O56</f>
        <v>73675.5010413972</v>
      </c>
      <c r="P60" s="30" t="n">
        <f aca="false">P49+P57-P56</f>
        <v>74526.9462873482</v>
      </c>
      <c r="Q60" s="30" t="n">
        <f aca="false">Q49+Q57-Q56</f>
        <v>75392.4530102048</v>
      </c>
      <c r="R60" s="30" t="n">
        <f aca="false">R49+R57-R56</f>
        <v>84441.5805793327</v>
      </c>
      <c r="S60" s="30" t="n">
        <f aca="false">S49+S57-S56</f>
        <v>83473.7211703429</v>
      </c>
      <c r="T60" s="30" t="n">
        <f aca="false">T49+T57-T56</f>
        <v>92399.7779632824</v>
      </c>
      <c r="U60" s="30" t="n">
        <f aca="false">U49+U57-U56</f>
        <v>93200.0247987446</v>
      </c>
      <c r="V60" s="30" t="n">
        <f aca="false">V49+V57-V56</f>
        <v>94231.0766499871</v>
      </c>
      <c r="W60" s="30" t="n">
        <f aca="false">W49+W57-W56</f>
        <v>95013.0104985823</v>
      </c>
      <c r="X60" s="30" t="n">
        <f aca="false">X49+X57-X56</f>
        <v>96025.9324928265</v>
      </c>
      <c r="Y60" s="30" t="n">
        <f aca="false">Y49+Y57-Y56</f>
        <v>96789.9177829932</v>
      </c>
      <c r="Z60" s="30" t="n">
        <f aca="false">Z49+Z57-Z56</f>
        <v>105785.070704393</v>
      </c>
      <c r="AA60" s="30" t="n">
        <f aca="false">AA49+AA57-AA56</f>
        <v>106592.214612444</v>
      </c>
      <c r="AB60" s="30" t="n">
        <f aca="false">AB49+AB57-AB56</f>
        <v>107759.95206555</v>
      </c>
      <c r="AC60" s="30" t="n">
        <f aca="false">AC49+AC57-AC56</f>
        <v>108938.588073489</v>
      </c>
      <c r="AD60" s="30" t="n">
        <f aca="false">AD49+AD57-AD56</f>
        <v>110297.71363485</v>
      </c>
      <c r="AE60" s="30" t="n">
        <f aca="false">AE49+AE57-AE56</f>
        <v>111319.73852313</v>
      </c>
      <c r="AF60" s="30" t="n">
        <f aca="false">AF49+AF57-AF56</f>
        <v>112706.634797494</v>
      </c>
      <c r="AG60" s="30" t="n">
        <f aca="false">AG49+AG57-AG56</f>
        <v>113617.345047479</v>
      </c>
      <c r="AH60" s="30" t="n">
        <f aca="false">AH49+AH57-AH56</f>
        <v>114920.515256599</v>
      </c>
      <c r="AI60" s="30" t="n">
        <f aca="false">AI49+AI57-AI56</f>
        <v>115738.764201993</v>
      </c>
      <c r="AJ60" s="30" t="n">
        <f aca="false">AJ49+AJ57-AJ56</f>
        <v>116587.774431068</v>
      </c>
      <c r="AK60" s="30" t="n">
        <f aca="false">AK49+AK57-AK56</f>
        <v>117065.671269352</v>
      </c>
    </row>
    <row r="61" customFormat="false" ht="15" hidden="false" customHeight="true" outlineLevel="0" collapsed="false">
      <c r="A61" s="25" t="s">
        <v>294</v>
      </c>
      <c r="B61" s="30" t="n">
        <f aca="false">B30*B38*Cases!$I$26</f>
        <v>0</v>
      </c>
      <c r="C61" s="30" t="n">
        <f aca="false">C30*C38*Cases!$I$26</f>
        <v>6075</v>
      </c>
      <c r="D61" s="30" t="n">
        <f aca="false">D30*D38*Cases!$I$26</f>
        <v>12150</v>
      </c>
      <c r="E61" s="30" t="n">
        <f aca="false">E30*E38*Cases!$I$26</f>
        <v>6075</v>
      </c>
      <c r="F61" s="30" t="n">
        <f aca="false">F30*F38*Cases!$I$26</f>
        <v>12150</v>
      </c>
      <c r="G61" s="30" t="n">
        <f aca="false">G30*G38*Cases!$I$26</f>
        <v>6075</v>
      </c>
      <c r="H61" s="30" t="n">
        <f aca="false">H30*H38*Cases!$I$26</f>
        <v>12150</v>
      </c>
      <c r="I61" s="30" t="n">
        <f aca="false">I30*I38*Cases!$I$26</f>
        <v>6075</v>
      </c>
      <c r="J61" s="30" t="n">
        <f aca="false">J30*J38*Cases!$I$26</f>
        <v>12150</v>
      </c>
      <c r="K61" s="30" t="n">
        <f aca="false">K30*K38*Cases!$I$26</f>
        <v>6075</v>
      </c>
      <c r="L61" s="30" t="n">
        <f aca="false">L30*L38*Cases!$I$26</f>
        <v>12150</v>
      </c>
      <c r="M61" s="30" t="n">
        <f aca="false">M30*M38*Cases!$I$26</f>
        <v>6075</v>
      </c>
      <c r="N61" s="30" t="n">
        <f aca="false">N30*N38*Cases!$I$26</f>
        <v>12150</v>
      </c>
      <c r="O61" s="30" t="n">
        <f aca="false">O30*O38*Cases!$I$26</f>
        <v>12150</v>
      </c>
      <c r="P61" s="30" t="n">
        <f aca="false">P30*P38*Cases!$I$26</f>
        <v>18225</v>
      </c>
      <c r="Q61" s="30" t="n">
        <f aca="false">Q30*Q38*Cases!$I$26</f>
        <v>12150</v>
      </c>
      <c r="R61" s="30" t="n">
        <f aca="false">R30*R38*Cases!$I$26</f>
        <v>18225</v>
      </c>
      <c r="S61" s="30" t="n">
        <f aca="false">S30*S38*Cases!$I$26</f>
        <v>12150</v>
      </c>
      <c r="T61" s="30" t="n">
        <f aca="false">T30*T38*Cases!$I$26</f>
        <v>18225</v>
      </c>
      <c r="U61" s="30" t="n">
        <f aca="false">U30*U38*Cases!$I$26</f>
        <v>12150</v>
      </c>
      <c r="V61" s="30" t="n">
        <f aca="false">V30*V38*Cases!$I$26</f>
        <v>18225</v>
      </c>
      <c r="W61" s="30" t="n">
        <f aca="false">W30*W38*Cases!$I$26</f>
        <v>12150</v>
      </c>
      <c r="X61" s="30" t="n">
        <f aca="false">X30*X38*Cases!$I$26</f>
        <v>18225</v>
      </c>
      <c r="Y61" s="30" t="n">
        <f aca="false">Y30*Y38*Cases!$I$26</f>
        <v>12150</v>
      </c>
      <c r="Z61" s="30" t="n">
        <f aca="false">Z30*Z38*Cases!$I$26</f>
        <v>18225</v>
      </c>
      <c r="AA61" s="30" t="n">
        <f aca="false">AA30*AA38*Cases!$I$26</f>
        <v>18225</v>
      </c>
      <c r="AB61" s="30" t="n">
        <f aca="false">AB30*AB38*Cases!$I$26</f>
        <v>24300</v>
      </c>
      <c r="AC61" s="30" t="n">
        <f aca="false">AC30*AC38*Cases!$I$26</f>
        <v>18225</v>
      </c>
      <c r="AD61" s="30" t="n">
        <f aca="false">AD30*AD38*Cases!$I$26</f>
        <v>24300</v>
      </c>
      <c r="AE61" s="30" t="n">
        <f aca="false">AE30*AE38*Cases!$I$26</f>
        <v>18225</v>
      </c>
      <c r="AF61" s="30" t="n">
        <f aca="false">AF30*AF38*Cases!$I$26</f>
        <v>24300</v>
      </c>
      <c r="AG61" s="30" t="n">
        <f aca="false">AG30*AG38*Cases!$I$26</f>
        <v>18225</v>
      </c>
      <c r="AH61" s="30" t="n">
        <f aca="false">AH30*AH38*Cases!$I$26</f>
        <v>18225</v>
      </c>
      <c r="AI61" s="30" t="n">
        <f aca="false">AI30*AI38*Cases!$I$26</f>
        <v>12150</v>
      </c>
      <c r="AJ61" s="30" t="n">
        <f aca="false">AJ30*AJ38*Cases!$I$26</f>
        <v>12150</v>
      </c>
      <c r="AK61" s="30" t="n">
        <f aca="false">AK30*AK38*Cases!$I$26</f>
        <v>12150</v>
      </c>
    </row>
    <row r="62" customFormat="false" ht="15" hidden="false" customHeight="true" outlineLevel="0" collapsed="false">
      <c r="A62" s="25" t="s">
        <v>295</v>
      </c>
      <c r="B62" s="30" t="n">
        <f aca="false">SUM(B39:B40)+B42+B41*(1-Cases!$I$26)</f>
        <v>0</v>
      </c>
      <c r="C62" s="30" t="n">
        <f aca="false">SUM(C39:C40)+C42+C41*(1-Cases!$I$26)</f>
        <v>0</v>
      </c>
      <c r="D62" s="30" t="n">
        <f aca="false">SUM(D39:D40)+D42+D41*(1-Cases!$I$26)</f>
        <v>7402.365</v>
      </c>
      <c r="E62" s="30" t="n">
        <f aca="false">SUM(E39:E40)+E42+E41*(1-Cases!$I$26)</f>
        <v>17432.9127</v>
      </c>
      <c r="F62" s="30" t="n">
        <f aca="false">SUM(F39:F40)+F42+F41*(1-Cases!$I$26)</f>
        <v>15260.631273</v>
      </c>
      <c r="G62" s="30" t="n">
        <f aca="false">SUM(G39:G40)+G42+G41*(1-Cases!$I$26)</f>
        <v>25212.59631027</v>
      </c>
      <c r="H62" s="30" t="n">
        <f aca="false">SUM(H39:H40)+H42+H41*(1-Cases!$I$26)</f>
        <v>22962.5180471673</v>
      </c>
      <c r="I62" s="30" t="n">
        <f aca="false">SUM(I39:I40)+I42+I41*(1-Cases!$I$26)</f>
        <v>32837.4642166956</v>
      </c>
      <c r="J62" s="30" t="n">
        <f aca="false">SUM(J39:J40)+J42+J41*(1-Cases!$I$26)</f>
        <v>30511.1372745287</v>
      </c>
      <c r="K62" s="30" t="n">
        <f aca="false">SUM(K39:K40)+K42+K41*(1-Cases!$I$26)</f>
        <v>40310.5972517834</v>
      </c>
      <c r="L62" s="30" t="n">
        <f aca="false">SUM(L39:L40)+L42+L41*(1-Cases!$I$26)</f>
        <v>37909.5389792656</v>
      </c>
      <c r="M62" s="30" t="n">
        <f aca="false">SUM(M39:M40)+M42+M41*(1-Cases!$I$26)</f>
        <v>47635.0149394729</v>
      </c>
      <c r="N62" s="30" t="n">
        <f aca="false">SUM(N39:N40)+N42+N41*(1-Cases!$I$26)</f>
        <v>45160.7124900782</v>
      </c>
      <c r="O62" s="30" t="n">
        <f aca="false">SUM(O39:O40)+O42+O41*(1-Cases!$I$26)</f>
        <v>54813.6767151774</v>
      </c>
      <c r="P62" s="30" t="n">
        <f aca="false">SUM(P39:P40)+P42+P41*(1-Cases!$I$26)</f>
        <v>59669.9526480256</v>
      </c>
      <c r="Q62" s="30" t="n">
        <f aca="false">SUM(Q39:Q40)+Q42+Q41*(1-Cases!$I$26)</f>
        <v>71880.0308215453</v>
      </c>
      <c r="R62" s="30" t="n">
        <f aca="false">SUM(R39:R40)+R42+R41*(1-Cases!$I$26)</f>
        <v>71865.4845633299</v>
      </c>
      <c r="S62" s="30" t="n">
        <f aca="false">SUM(S39:S40)+S42+S41*(1-Cases!$I$26)</f>
        <v>71604.3049341573</v>
      </c>
      <c r="T62" s="30" t="n">
        <f aca="false">SUM(T39:T40)+T42+T41*(1-Cases!$I$26)</f>
        <v>71592.5159348157</v>
      </c>
      <c r="U62" s="30" t="n">
        <f aca="false">SUM(U39:U40)+U42+U41*(1-Cases!$I$26)</f>
        <v>83683.3684754676</v>
      </c>
      <c r="V62" s="30" t="n">
        <f aca="false">SUM(V39:V40)+V42+V41*(1-Cases!$I$26)</f>
        <v>83550.7888407129</v>
      </c>
      <c r="W62" s="30" t="n">
        <f aca="false">SUM(W39:W40)+W42+W41*(1-Cases!$I$26)</f>
        <v>95522.0586523058</v>
      </c>
      <c r="X62" s="30" t="n">
        <f aca="false">SUM(X39:X40)+X42+X41*(1-Cases!$I$26)</f>
        <v>95271.0921157827</v>
      </c>
      <c r="Y62" s="30" t="n">
        <f aca="false">SUM(Y39:Y40)+Y42+Y41*(1-Cases!$I$26)</f>
        <v>107125.158894625</v>
      </c>
      <c r="Z62" s="30" t="n">
        <f aca="false">SUM(Z39:Z40)+Z42+Z41*(1-Cases!$I$26)</f>
        <v>106758.161355679</v>
      </c>
      <c r="AA62" s="30" t="n">
        <f aca="false">SUM(AA39:AA40)+AA42+AA41*(1-Cases!$I$26)</f>
        <v>118497.357442122</v>
      </c>
      <c r="AB62" s="30" t="n">
        <f aca="false">SUM(AB39:AB40)+AB42+AB41*(1-Cases!$I$26)</f>
        <v>125419.002917701</v>
      </c>
      <c r="AC62" s="30" t="n">
        <f aca="false">SUM(AC39:AC40)+AC42+AC41*(1-Cases!$I$26)</f>
        <v>139673.796938524</v>
      </c>
      <c r="AD62" s="30" t="n">
        <f aca="false">SUM(AD39:AD40)+AD42+AD41*(1-Cases!$I$26)</f>
        <v>133127.76852761</v>
      </c>
      <c r="AE62" s="30" t="n">
        <f aca="false">SUM(AE39:AE40)+AE42+AE41*(1-Cases!$I$26)</f>
        <v>152515.799892334</v>
      </c>
      <c r="AF62" s="30" t="n">
        <f aca="false">SUM(AF39:AF40)+AF42+AF41*(1-Cases!$I$26)</f>
        <v>137030.702293411</v>
      </c>
      <c r="AG62" s="30" t="n">
        <f aca="false">SUM(AG39:AG40)+AG42+AG41*(1-Cases!$I$26)</f>
        <v>156379.704320477</v>
      </c>
      <c r="AH62" s="30" t="n">
        <f aca="false">SUM(AH39:AH40)+AH42+AH41*(1-Cases!$I$26)</f>
        <v>153005.967677272</v>
      </c>
      <c r="AI62" s="30" t="n">
        <f aca="false">SUM(AI39:AI40)+AI42+AI41*(1-Cases!$I$26)</f>
        <v>166716.602050499</v>
      </c>
      <c r="AJ62" s="30" t="n">
        <f aca="false">SUM(AJ39:AJ40)+AJ42+AJ41*(1-Cases!$I$26)</f>
        <v>162661.515079994</v>
      </c>
      <c r="AK62" s="30" t="n">
        <f aca="false">SUM(AK39:AK40)+AK42+AK41*(1-Cases!$I$26)</f>
        <v>163547.612629194</v>
      </c>
    </row>
    <row r="63" customFormat="false" ht="15" hidden="false" customHeight="true" outlineLevel="0" collapsed="false">
      <c r="A63" s="25" t="s">
        <v>296</v>
      </c>
      <c r="B63" s="30" t="n">
        <f aca="false">IF(B5&gt;Cases!$I$27,INDEX($B62:$AK62,1,MAX(1,B5-Cases!$I$27)),0)*(1-Cases!$I$28)</f>
        <v>0</v>
      </c>
      <c r="C63" s="30" t="n">
        <f aca="false">IF(C5&gt;Cases!$I$27,INDEX($B62:$AK62,1,MAX(1,C5-Cases!$I$27)),0)*(1-Cases!$I$28)</f>
        <v>0</v>
      </c>
      <c r="D63" s="30" t="n">
        <f aca="false">IF(D5&gt;Cases!$I$27,INDEX($B62:$AK62,1,MAX(1,D5-Cases!$I$27)),0)*(1-Cases!$I$28)</f>
        <v>0</v>
      </c>
      <c r="E63" s="30" t="n">
        <f aca="false">IF(E5&gt;Cases!$I$27,INDEX($B62:$AK62,1,MAX(1,E5-Cases!$I$27)),0)*(1-Cases!$I$28)</f>
        <v>7328.34135</v>
      </c>
      <c r="F63" s="30" t="n">
        <f aca="false">IF(F5&gt;Cases!$I$27,INDEX($B62:$AK62,1,MAX(1,F5-Cases!$I$27)),0)*(1-Cases!$I$28)</f>
        <v>17258.583573</v>
      </c>
      <c r="G63" s="30" t="n">
        <f aca="false">IF(G5&gt;Cases!$I$27,INDEX($B62:$AK62,1,MAX(1,G5-Cases!$I$27)),0)*(1-Cases!$I$28)</f>
        <v>15108.02496027</v>
      </c>
      <c r="H63" s="30" t="n">
        <f aca="false">IF(H5&gt;Cases!$I$27,INDEX($B62:$AK62,1,MAX(1,H5-Cases!$I$27)),0)*(1-Cases!$I$28)</f>
        <v>24960.4703471673</v>
      </c>
      <c r="I63" s="30" t="n">
        <f aca="false">IF(I5&gt;Cases!$I$27,INDEX($B62:$AK62,1,MAX(1,I5-Cases!$I$27)),0)*(1-Cases!$I$28)</f>
        <v>22732.8928666956</v>
      </c>
      <c r="J63" s="30" t="n">
        <f aca="false">IF(J5&gt;Cases!$I$27,INDEX($B62:$AK62,1,MAX(1,J5-Cases!$I$27)),0)*(1-Cases!$I$28)</f>
        <v>32509.0895745287</v>
      </c>
      <c r="K63" s="30" t="n">
        <f aca="false">IF(K5&gt;Cases!$I$27,INDEX($B62:$AK62,1,MAX(1,K5-Cases!$I$27)),0)*(1-Cases!$I$28)</f>
        <v>30206.0259017834</v>
      </c>
      <c r="L63" s="30" t="n">
        <f aca="false">IF(L5&gt;Cases!$I$27,INDEX($B62:$AK62,1,MAX(1,L5-Cases!$I$27)),0)*(1-Cases!$I$28)</f>
        <v>39907.4912792655</v>
      </c>
      <c r="M63" s="30" t="n">
        <f aca="false">IF(M5&gt;Cases!$I$27,INDEX($B62:$AK62,1,MAX(1,M5-Cases!$I$27)),0)*(1-Cases!$I$28)</f>
        <v>37530.4435894729</v>
      </c>
      <c r="N63" s="30" t="n">
        <f aca="false">IF(N5&gt;Cases!$I$27,INDEX($B62:$AK62,1,MAX(1,N5-Cases!$I$27)),0)*(1-Cases!$I$28)</f>
        <v>47158.6647900782</v>
      </c>
      <c r="O63" s="30" t="n">
        <f aca="false">IF(O5&gt;Cases!$I$27,INDEX($B62:$AK62,1,MAX(1,O5-Cases!$I$27)),0)*(1-Cases!$I$28)</f>
        <v>44709.1053651774</v>
      </c>
      <c r="P63" s="30" t="n">
        <f aca="false">IF(P5&gt;Cases!$I$27,INDEX($B62:$AK62,1,MAX(1,P5-Cases!$I$27)),0)*(1-Cases!$I$28)</f>
        <v>54265.5399480256</v>
      </c>
      <c r="Q63" s="30" t="n">
        <f aca="false">IF(Q5&gt;Cases!$I$27,INDEX($B62:$AK62,1,MAX(1,Q5-Cases!$I$27)),0)*(1-Cases!$I$28)</f>
        <v>59073.2531215454</v>
      </c>
      <c r="R63" s="30" t="n">
        <f aca="false">IF(R5&gt;Cases!$I$27,INDEX($B62:$AK62,1,MAX(1,R5-Cases!$I$27)),0)*(1-Cases!$I$28)</f>
        <v>71161.2305133299</v>
      </c>
      <c r="S63" s="30" t="n">
        <f aca="false">IF(S5&gt;Cases!$I$27,INDEX($B62:$AK62,1,MAX(1,S5-Cases!$I$27)),0)*(1-Cases!$I$28)</f>
        <v>71146.8297176966</v>
      </c>
      <c r="T63" s="30" t="n">
        <f aca="false">IF(T5&gt;Cases!$I$27,INDEX($B62:$AK62,1,MAX(1,T5-Cases!$I$27)),0)*(1-Cases!$I$28)</f>
        <v>70888.2618848157</v>
      </c>
      <c r="U63" s="30" t="n">
        <f aca="false">IF(U5&gt;Cases!$I$27,INDEX($B62:$AK62,1,MAX(1,U5-Cases!$I$27)),0)*(1-Cases!$I$28)</f>
        <v>70876.5907754676</v>
      </c>
      <c r="V63" s="30" t="n">
        <f aca="false">IF(V5&gt;Cases!$I$27,INDEX($B62:$AK62,1,MAX(1,V5-Cases!$I$27)),0)*(1-Cases!$I$28)</f>
        <v>82846.5347907129</v>
      </c>
      <c r="W63" s="30" t="n">
        <f aca="false">IF(W5&gt;Cases!$I$27,INDEX($B62:$AK62,1,MAX(1,W5-Cases!$I$27)),0)*(1-Cases!$I$28)</f>
        <v>82715.2809523058</v>
      </c>
      <c r="X63" s="30" t="n">
        <f aca="false">IF(X5&gt;Cases!$I$27,INDEX($B62:$AK62,1,MAX(1,X5-Cases!$I$27)),0)*(1-Cases!$I$28)</f>
        <v>94566.8380657827</v>
      </c>
      <c r="Y63" s="30" t="n">
        <f aca="false">IF(Y5&gt;Cases!$I$27,INDEX($B62:$AK62,1,MAX(1,Y5-Cases!$I$27)),0)*(1-Cases!$I$28)</f>
        <v>94318.3811946249</v>
      </c>
      <c r="Z63" s="30" t="n">
        <f aca="false">IF(Z5&gt;Cases!$I$27,INDEX($B62:$AK62,1,MAX(1,Z5-Cases!$I$27)),0)*(1-Cases!$I$28)</f>
        <v>106053.907305679</v>
      </c>
      <c r="AA63" s="30" t="n">
        <f aca="false">IF(AA5&gt;Cases!$I$27,INDEX($B62:$AK62,1,MAX(1,AA5-Cases!$I$27)),0)*(1-Cases!$I$28)</f>
        <v>105690.579742122</v>
      </c>
      <c r="AB63" s="30" t="n">
        <f aca="false">IF(AB5&gt;Cases!$I$27,INDEX($B62:$AK62,1,MAX(1,AB5-Cases!$I$27)),0)*(1-Cases!$I$28)</f>
        <v>117312.383867701</v>
      </c>
      <c r="AC63" s="30" t="n">
        <f aca="false">IF(AC5&gt;Cases!$I$27,INDEX($B62:$AK62,1,MAX(1,AC5-Cases!$I$27)),0)*(1-Cases!$I$28)</f>
        <v>124164.812888524</v>
      </c>
      <c r="AD63" s="30" t="n">
        <f aca="false">IF(AD5&gt;Cases!$I$27,INDEX($B62:$AK62,1,MAX(1,AD5-Cases!$I$27)),0)*(1-Cases!$I$28)</f>
        <v>138277.058969138</v>
      </c>
      <c r="AE63" s="30" t="n">
        <f aca="false">IF(AE5&gt;Cases!$I$27,INDEX($B62:$AK62,1,MAX(1,AE5-Cases!$I$27)),0)*(1-Cases!$I$28)</f>
        <v>131796.490842334</v>
      </c>
      <c r="AF63" s="30" t="n">
        <f aca="false">IF(AF5&gt;Cases!$I$27,INDEX($B62:$AK62,1,MAX(1,AF5-Cases!$I$27)),0)*(1-Cases!$I$28)</f>
        <v>150990.641893411</v>
      </c>
      <c r="AG63" s="30" t="n">
        <f aca="false">IF(AG5&gt;Cases!$I$27,INDEX($B62:$AK62,1,MAX(1,AG5-Cases!$I$27)),0)*(1-Cases!$I$28)</f>
        <v>135660.395270477</v>
      </c>
      <c r="AH63" s="30" t="n">
        <f aca="false">IF(AH5&gt;Cases!$I$27,INDEX($B62:$AK62,1,MAX(1,AH5-Cases!$I$27)),0)*(1-Cases!$I$28)</f>
        <v>154815.907277272</v>
      </c>
      <c r="AI63" s="30" t="n">
        <f aca="false">IF(AI5&gt;Cases!$I$27,INDEX($B62:$AK62,1,MAX(1,AI5-Cases!$I$27)),0)*(1-Cases!$I$28)</f>
        <v>151475.908000499</v>
      </c>
      <c r="AJ63" s="30" t="n">
        <f aca="false">IF(AJ5&gt;Cases!$I$27,INDEX($B62:$AK62,1,MAX(1,AJ5-Cases!$I$27)),0)*(1-Cases!$I$28)</f>
        <v>165049.436029994</v>
      </c>
      <c r="AK63" s="30" t="n">
        <f aca="false">IF(AK5&gt;Cases!$I$27,INDEX($B62:$AK62,1,MAX(1,AK5-Cases!$I$27)),0)*(1-Cases!$I$28)</f>
        <v>161034.899929194</v>
      </c>
    </row>
    <row r="64" customFormat="false" ht="15" hidden="false" customHeight="true" outlineLevel="0" collapsed="false">
      <c r="A64" s="23" t="s">
        <v>297</v>
      </c>
      <c r="B64" s="31" t="n">
        <f aca="false">SUM(B61:B61,B63)</f>
        <v>0</v>
      </c>
      <c r="C64" s="31" t="n">
        <f aca="false">SUM(C61:C61,C63)</f>
        <v>6075</v>
      </c>
      <c r="D64" s="31" t="n">
        <f aca="false">SUM(D61:D61,D63)</f>
        <v>12150</v>
      </c>
      <c r="E64" s="31" t="n">
        <f aca="false">SUM(E61:E61,E63)</f>
        <v>13403.34135</v>
      </c>
      <c r="F64" s="31" t="n">
        <f aca="false">SUM(F61:F61,F63)</f>
        <v>29408.583573</v>
      </c>
      <c r="G64" s="31" t="n">
        <f aca="false">SUM(G61:G61,G63)</f>
        <v>21183.02496027</v>
      </c>
      <c r="H64" s="31" t="n">
        <f aca="false">SUM(H61:H61,H63)</f>
        <v>37110.4703471673</v>
      </c>
      <c r="I64" s="31" t="n">
        <f aca="false">SUM(I61:I61,I63)</f>
        <v>28807.8928666956</v>
      </c>
      <c r="J64" s="31" t="n">
        <f aca="false">SUM(J61:J61,J63)</f>
        <v>44659.0895745287</v>
      </c>
      <c r="K64" s="31" t="n">
        <f aca="false">SUM(K61:K61,K63)</f>
        <v>36281.0259017834</v>
      </c>
      <c r="L64" s="31" t="n">
        <f aca="false">SUM(L61:L61,L63)</f>
        <v>52057.4912792655</v>
      </c>
      <c r="M64" s="31" t="n">
        <f aca="false">SUM(M61:M61,M63)</f>
        <v>43605.4435894729</v>
      </c>
      <c r="N64" s="31" t="n">
        <f aca="false">SUM(N61:N61,N63)</f>
        <v>59308.6647900782</v>
      </c>
      <c r="O64" s="31" t="n">
        <f aca="false">SUM(O61:O61,O63)</f>
        <v>56859.1053651774</v>
      </c>
      <c r="P64" s="31" t="n">
        <f aca="false">SUM(P61:P61,P63)</f>
        <v>72490.5399480256</v>
      </c>
      <c r="Q64" s="31" t="n">
        <f aca="false">SUM(Q61:Q61,Q63)</f>
        <v>71223.2531215454</v>
      </c>
      <c r="R64" s="31" t="n">
        <f aca="false">SUM(R61:R61,R63)</f>
        <v>89386.2305133299</v>
      </c>
      <c r="S64" s="31" t="n">
        <f aca="false">SUM(S61:S61,S63)</f>
        <v>83296.8297176966</v>
      </c>
      <c r="T64" s="31" t="n">
        <f aca="false">SUM(T61:T61,T63)</f>
        <v>89113.2618848157</v>
      </c>
      <c r="U64" s="31" t="n">
        <f aca="false">SUM(U61:U61,U63)</f>
        <v>83026.5907754676</v>
      </c>
      <c r="V64" s="31" t="n">
        <f aca="false">SUM(V61:V61,V63)</f>
        <v>101071.534790713</v>
      </c>
      <c r="W64" s="31" t="n">
        <f aca="false">SUM(W61:W61,W63)</f>
        <v>94865.2809523058</v>
      </c>
      <c r="X64" s="31" t="n">
        <f aca="false">SUM(X61:X61,X63)</f>
        <v>112791.838065783</v>
      </c>
      <c r="Y64" s="31" t="n">
        <f aca="false">SUM(Y61:Y61,Y63)</f>
        <v>106468.381194625</v>
      </c>
      <c r="Z64" s="31" t="n">
        <f aca="false">SUM(Z61:Z61,Z63)</f>
        <v>124278.907305679</v>
      </c>
      <c r="AA64" s="31" t="n">
        <f aca="false">SUM(AA61:AA61,AA63)</f>
        <v>123915.579742122</v>
      </c>
      <c r="AB64" s="31" t="n">
        <f aca="false">SUM(AB61:AB61,AB63)</f>
        <v>141612.383867701</v>
      </c>
      <c r="AC64" s="31" t="n">
        <f aca="false">SUM(AC61:AC61,AC63)</f>
        <v>142389.812888524</v>
      </c>
      <c r="AD64" s="31" t="n">
        <f aca="false">SUM(AD61:AD61,AD63)</f>
        <v>162577.058969138</v>
      </c>
      <c r="AE64" s="31" t="n">
        <f aca="false">SUM(AE61:AE61,AE63)</f>
        <v>150021.490842334</v>
      </c>
      <c r="AF64" s="31" t="n">
        <f aca="false">SUM(AF61:AF61,AF63)</f>
        <v>175290.641893411</v>
      </c>
      <c r="AG64" s="31" t="n">
        <f aca="false">SUM(AG61:AG61,AG63)</f>
        <v>153885.395270477</v>
      </c>
      <c r="AH64" s="31" t="n">
        <f aca="false">SUM(AH61:AH61,AH63)</f>
        <v>173040.907277272</v>
      </c>
      <c r="AI64" s="31" t="n">
        <f aca="false">SUM(AI61:AI61,AI63)</f>
        <v>163625.908000499</v>
      </c>
      <c r="AJ64" s="31" t="n">
        <f aca="false">SUM(AJ61:AJ61,AJ63)</f>
        <v>177199.436029994</v>
      </c>
      <c r="AK64" s="31" t="n">
        <f aca="false">SUM(AK61:AK61,AK63)</f>
        <v>173184.899929194</v>
      </c>
    </row>
    <row r="65" customFormat="false" ht="15" hidden="false" customHeight="true" outlineLevel="0" collapsed="false">
      <c r="A65" s="25" t="s">
        <v>298</v>
      </c>
      <c r="B65" s="30" t="n">
        <f aca="false">0+B62*(1-Cases!$I$28)-B63</f>
        <v>0</v>
      </c>
      <c r="C65" s="30" t="n">
        <f aca="false">B65+C62*(1-Cases!$I$28)-C63</f>
        <v>0</v>
      </c>
      <c r="D65" s="30" t="n">
        <f aca="false">C65+D62*(1-Cases!$I$28)-D63</f>
        <v>7328.34135</v>
      </c>
      <c r="E65" s="30" t="n">
        <f aca="false">D65+E62*(1-Cases!$I$28)-E63</f>
        <v>17258.583573</v>
      </c>
      <c r="F65" s="30" t="n">
        <f aca="false">E65+F62*(1-Cases!$I$28)-F63</f>
        <v>15108.02496027</v>
      </c>
      <c r="G65" s="30" t="n">
        <f aca="false">F65+G62*(1-Cases!$I$28)-G63</f>
        <v>24960.4703471673</v>
      </c>
      <c r="H65" s="30" t="n">
        <f aca="false">G65+H62*(1-Cases!$I$28)-H63</f>
        <v>22732.8928666956</v>
      </c>
      <c r="I65" s="30" t="n">
        <f aca="false">H65+I62*(1-Cases!$I$28)-I63</f>
        <v>32509.0895745287</v>
      </c>
      <c r="J65" s="30" t="n">
        <f aca="false">I65+J62*(1-Cases!$I$28)-J63</f>
        <v>30206.0259017834</v>
      </c>
      <c r="K65" s="30" t="n">
        <f aca="false">J65+K62*(1-Cases!$I$28)-K63</f>
        <v>39907.4912792656</v>
      </c>
      <c r="L65" s="30" t="n">
        <f aca="false">K65+L62*(1-Cases!$I$28)-L63</f>
        <v>37530.4435894729</v>
      </c>
      <c r="M65" s="30" t="n">
        <f aca="false">L65+M62*(1-Cases!$I$28)-M63</f>
        <v>47158.6647900782</v>
      </c>
      <c r="N65" s="30" t="n">
        <f aca="false">M65+N62*(1-Cases!$I$28)-N63</f>
        <v>44709.1053651774</v>
      </c>
      <c r="O65" s="30" t="n">
        <f aca="false">N65+O62*(1-Cases!$I$28)-O63</f>
        <v>54265.5399480256</v>
      </c>
      <c r="P65" s="30" t="n">
        <f aca="false">O65+P62*(1-Cases!$I$28)-P63</f>
        <v>59073.2531215454</v>
      </c>
      <c r="Q65" s="30" t="n">
        <f aca="false">P65+Q62*(1-Cases!$I$28)-Q63</f>
        <v>71161.2305133299</v>
      </c>
      <c r="R65" s="30" t="n">
        <f aca="false">Q65+R62*(1-Cases!$I$28)-R63</f>
        <v>71146.8297176966</v>
      </c>
      <c r="S65" s="30" t="n">
        <f aca="false">R65+S62*(1-Cases!$I$28)-S63</f>
        <v>70888.2618848157</v>
      </c>
      <c r="T65" s="30" t="n">
        <f aca="false">S65+T62*(1-Cases!$I$28)-T63</f>
        <v>70876.5907754676</v>
      </c>
      <c r="U65" s="30" t="n">
        <f aca="false">T65+U62*(1-Cases!$I$28)-U63</f>
        <v>82846.5347907129</v>
      </c>
      <c r="V65" s="30" t="n">
        <f aca="false">U65+V62*(1-Cases!$I$28)-V63</f>
        <v>82715.2809523058</v>
      </c>
      <c r="W65" s="30" t="n">
        <f aca="false">V65+W62*(1-Cases!$I$28)-W63</f>
        <v>94566.8380657827</v>
      </c>
      <c r="X65" s="30" t="n">
        <f aca="false">W65+X62*(1-Cases!$I$28)-X63</f>
        <v>94318.3811946249</v>
      </c>
      <c r="Y65" s="30" t="n">
        <f aca="false">X65+Y62*(1-Cases!$I$28)-Y63</f>
        <v>106053.907305679</v>
      </c>
      <c r="Z65" s="30" t="n">
        <f aca="false">Y65+Z62*(1-Cases!$I$28)-Z63</f>
        <v>105690.579742122</v>
      </c>
      <c r="AA65" s="30" t="n">
        <f aca="false">Z65+AA62*(1-Cases!$I$28)-AA63</f>
        <v>117312.383867701</v>
      </c>
      <c r="AB65" s="30" t="n">
        <f aca="false">AA65+AB62*(1-Cases!$I$28)-AB63</f>
        <v>124164.812888524</v>
      </c>
      <c r="AC65" s="30" t="n">
        <f aca="false">AB65+AC62*(1-Cases!$I$28)-AC63</f>
        <v>138277.058969138</v>
      </c>
      <c r="AD65" s="30" t="n">
        <f aca="false">AC65+AD62*(1-Cases!$I$28)-AD63</f>
        <v>131796.490842334</v>
      </c>
      <c r="AE65" s="30" t="n">
        <f aca="false">AD65+AE62*(1-Cases!$I$28)-AE63</f>
        <v>150990.641893411</v>
      </c>
      <c r="AF65" s="30" t="n">
        <f aca="false">AE65+AF62*(1-Cases!$I$28)-AF63</f>
        <v>135660.395270477</v>
      </c>
      <c r="AG65" s="30" t="n">
        <f aca="false">AF65+AG62*(1-Cases!$I$28)-AG63</f>
        <v>154815.907277272</v>
      </c>
      <c r="AH65" s="30" t="n">
        <f aca="false">AG65+AH62*(1-Cases!$I$28)-AH63</f>
        <v>151475.908000499</v>
      </c>
      <c r="AI65" s="30" t="n">
        <f aca="false">AH65+AI62*(1-Cases!$I$28)-AI63</f>
        <v>165049.436029994</v>
      </c>
      <c r="AJ65" s="30" t="n">
        <f aca="false">AI65+AJ62*(1-Cases!$I$28)-AJ63</f>
        <v>161034.899929194</v>
      </c>
      <c r="AK65" s="30" t="n">
        <f aca="false">AJ65+AK62*(1-Cases!$I$28)-AK63</f>
        <v>161912.136502902</v>
      </c>
    </row>
    <row r="66" customFormat="false" ht="15" hidden="false" customHeight="true" outlineLevel="0" collapsed="false">
      <c r="A66" s="25" t="s">
        <v>299</v>
      </c>
      <c r="B66" s="30" t="n">
        <f aca="false">0+B61-B41*Cases!$I$26</f>
        <v>0</v>
      </c>
      <c r="C66" s="30" t="n">
        <f aca="false">B66+C61-C41*Cases!$I$26</f>
        <v>6075</v>
      </c>
      <c r="D66" s="30" t="n">
        <f aca="false">C66+D61-D41*Cases!$I$26</f>
        <v>12150</v>
      </c>
      <c r="E66" s="30" t="n">
        <f aca="false">D66+E61-E41*Cases!$I$26</f>
        <v>6075</v>
      </c>
      <c r="F66" s="30" t="n">
        <f aca="false">E66+F61-F41*Cases!$I$26</f>
        <v>12150</v>
      </c>
      <c r="G66" s="30" t="n">
        <f aca="false">F66+G61-G41*Cases!$I$26</f>
        <v>6075</v>
      </c>
      <c r="H66" s="30" t="n">
        <f aca="false">G66+H61-H41*Cases!$I$26</f>
        <v>12150</v>
      </c>
      <c r="I66" s="30" t="n">
        <f aca="false">H66+I61-I41*Cases!$I$26</f>
        <v>6075</v>
      </c>
      <c r="J66" s="30" t="n">
        <f aca="false">I66+J61-J41*Cases!$I$26</f>
        <v>12150</v>
      </c>
      <c r="K66" s="30" t="n">
        <f aca="false">J66+K61-K41*Cases!$I$26</f>
        <v>6075</v>
      </c>
      <c r="L66" s="30" t="n">
        <f aca="false">K66+L61-L41*Cases!$I$26</f>
        <v>12150</v>
      </c>
      <c r="M66" s="30" t="n">
        <f aca="false">L66+M61-M41*Cases!$I$26</f>
        <v>6075</v>
      </c>
      <c r="N66" s="30" t="n">
        <f aca="false">M66+N61-N41*Cases!$I$26</f>
        <v>12150</v>
      </c>
      <c r="O66" s="30" t="n">
        <f aca="false">N66+O61-O41*Cases!$I$26</f>
        <v>12150</v>
      </c>
      <c r="P66" s="30" t="n">
        <f aca="false">O66+P61-P41*Cases!$I$26</f>
        <v>18225</v>
      </c>
      <c r="Q66" s="30" t="n">
        <f aca="false">P66+Q61-Q41*Cases!$I$26</f>
        <v>12150</v>
      </c>
      <c r="R66" s="30" t="n">
        <f aca="false">Q66+R61-R41*Cases!$I$26</f>
        <v>18225</v>
      </c>
      <c r="S66" s="30" t="n">
        <f aca="false">R66+S61-S41*Cases!$I$26</f>
        <v>12150</v>
      </c>
      <c r="T66" s="30" t="n">
        <f aca="false">S66+T61-T41*Cases!$I$26</f>
        <v>18225</v>
      </c>
      <c r="U66" s="30" t="n">
        <f aca="false">T66+U61-U41*Cases!$I$26</f>
        <v>12150</v>
      </c>
      <c r="V66" s="30" t="n">
        <f aca="false">U66+V61-V41*Cases!$I$26</f>
        <v>18225</v>
      </c>
      <c r="W66" s="30" t="n">
        <f aca="false">V66+W61-W41*Cases!$I$26</f>
        <v>12150</v>
      </c>
      <c r="X66" s="30" t="n">
        <f aca="false">W66+X61-X41*Cases!$I$26</f>
        <v>18225</v>
      </c>
      <c r="Y66" s="30" t="n">
        <f aca="false">X66+Y61-Y41*Cases!$I$26</f>
        <v>12150</v>
      </c>
      <c r="Z66" s="30" t="n">
        <f aca="false">Y66+Z61-Z41*Cases!$I$26</f>
        <v>18225</v>
      </c>
      <c r="AA66" s="30" t="n">
        <f aca="false">Z66+AA61-AA41*Cases!$I$26</f>
        <v>18225</v>
      </c>
      <c r="AB66" s="30" t="n">
        <f aca="false">AA66+AB61-AB41*Cases!$I$26</f>
        <v>24300</v>
      </c>
      <c r="AC66" s="30" t="n">
        <f aca="false">AB66+AC61-AC41*Cases!$I$26</f>
        <v>18225</v>
      </c>
      <c r="AD66" s="30" t="n">
        <f aca="false">AC66+AD61-AD41*Cases!$I$26</f>
        <v>24300</v>
      </c>
      <c r="AE66" s="30" t="n">
        <f aca="false">AD66+AE61-AE41*Cases!$I$26</f>
        <v>18225</v>
      </c>
      <c r="AF66" s="30" t="n">
        <f aca="false">AE66+AF61-AF41*Cases!$I$26</f>
        <v>24300</v>
      </c>
      <c r="AG66" s="30" t="n">
        <f aca="false">AF66+AG61-AG41*Cases!$I$26</f>
        <v>18225</v>
      </c>
      <c r="AH66" s="30" t="n">
        <f aca="false">AG66+AH61-AH41*Cases!$I$26</f>
        <v>18225</v>
      </c>
      <c r="AI66" s="30" t="n">
        <f aca="false">AH66+AI61-AI41*Cases!$I$26</f>
        <v>12150</v>
      </c>
      <c r="AJ66" s="30" t="n">
        <f aca="false">AI66+AJ61-AJ41*Cases!$I$26</f>
        <v>12150</v>
      </c>
      <c r="AK66" s="30" t="n">
        <f aca="false">AJ66+AK61-AK41*Cases!$I$26</f>
        <v>12150</v>
      </c>
    </row>
    <row r="67" customFormat="false" ht="15" hidden="false" customHeight="true" outlineLevel="0" collapsed="false">
      <c r="A67" s="25" t="s">
        <v>300</v>
      </c>
      <c r="B67" s="30" t="n">
        <f aca="false">B64*Inputs!$B$27</f>
        <v>0</v>
      </c>
      <c r="C67" s="30" t="n">
        <f aca="false">C64*Inputs!$B$27</f>
        <v>182.25</v>
      </c>
      <c r="D67" s="30" t="n">
        <f aca="false">D64*Inputs!$B$27</f>
        <v>364.5</v>
      </c>
      <c r="E67" s="30" t="n">
        <f aca="false">E64*Inputs!$B$27</f>
        <v>402.1002405</v>
      </c>
      <c r="F67" s="30" t="n">
        <f aca="false">F64*Inputs!$B$27</f>
        <v>882.25750719</v>
      </c>
      <c r="G67" s="30" t="n">
        <f aca="false">G64*Inputs!$B$27</f>
        <v>635.4907488081</v>
      </c>
      <c r="H67" s="30" t="n">
        <f aca="false">H64*Inputs!$B$27</f>
        <v>1113.31411041502</v>
      </c>
      <c r="I67" s="30" t="n">
        <f aca="false">I64*Inputs!$B$27</f>
        <v>864.236786000869</v>
      </c>
      <c r="J67" s="30" t="n">
        <f aca="false">J64*Inputs!$B$27</f>
        <v>1339.77268723586</v>
      </c>
      <c r="K67" s="30" t="n">
        <f aca="false">K64*Inputs!$B$27</f>
        <v>1088.4307770535</v>
      </c>
      <c r="L67" s="30" t="n">
        <f aca="false">L64*Inputs!$B$27</f>
        <v>1561.72473837797</v>
      </c>
      <c r="M67" s="30" t="n">
        <f aca="false">M64*Inputs!$B$27</f>
        <v>1308.16330768419</v>
      </c>
      <c r="N67" s="30" t="n">
        <f aca="false">N64*Inputs!$B$27</f>
        <v>1779.25994370234</v>
      </c>
      <c r="O67" s="30" t="n">
        <f aca="false">O64*Inputs!$B$27</f>
        <v>1705.77316095532</v>
      </c>
      <c r="P67" s="30" t="n">
        <f aca="false">P64*Inputs!$B$27</f>
        <v>2174.71619844077</v>
      </c>
      <c r="Q67" s="30" t="n">
        <f aca="false">Q64*Inputs!$B$27</f>
        <v>2136.69759364636</v>
      </c>
      <c r="R67" s="30" t="n">
        <f aca="false">R64*Inputs!$B$27</f>
        <v>2681.5869153999</v>
      </c>
      <c r="S67" s="30" t="n">
        <f aca="false">S64*Inputs!$B$27</f>
        <v>2498.9048915309</v>
      </c>
      <c r="T67" s="30" t="n">
        <f aca="false">T64*Inputs!$B$27</f>
        <v>2673.39785654447</v>
      </c>
      <c r="U67" s="30" t="n">
        <f aca="false">U64*Inputs!$B$27</f>
        <v>2490.79772326403</v>
      </c>
      <c r="V67" s="30" t="n">
        <f aca="false">V64*Inputs!$B$27</f>
        <v>3032.14604372139</v>
      </c>
      <c r="W67" s="30" t="n">
        <f aca="false">W64*Inputs!$B$27</f>
        <v>2845.95842856917</v>
      </c>
      <c r="X67" s="30" t="n">
        <f aca="false">X64*Inputs!$B$27</f>
        <v>3383.75514197348</v>
      </c>
      <c r="Y67" s="30" t="n">
        <f aca="false">Y64*Inputs!$B$27</f>
        <v>3194.05143583875</v>
      </c>
      <c r="Z67" s="30" t="n">
        <f aca="false">Z64*Inputs!$B$27</f>
        <v>3728.36721917036</v>
      </c>
      <c r="AA67" s="30" t="n">
        <f aca="false">AA64*Inputs!$B$27</f>
        <v>3717.46739226366</v>
      </c>
      <c r="AB67" s="30" t="n">
        <f aca="false">AB64*Inputs!$B$27</f>
        <v>4248.37151603102</v>
      </c>
      <c r="AC67" s="30" t="n">
        <f aca="false">AC64*Inputs!$B$27</f>
        <v>4271.69438665571</v>
      </c>
      <c r="AD67" s="30" t="n">
        <f aca="false">AD64*Inputs!$B$27</f>
        <v>4877.31176907415</v>
      </c>
      <c r="AE67" s="30" t="n">
        <f aca="false">AE64*Inputs!$B$27</f>
        <v>4500.64472527002</v>
      </c>
      <c r="AF67" s="30" t="n">
        <f aca="false">AF64*Inputs!$B$27</f>
        <v>5258.71925680232</v>
      </c>
      <c r="AG67" s="30" t="n">
        <f aca="false">AG64*Inputs!$B$27</f>
        <v>4616.5618581143</v>
      </c>
      <c r="AH67" s="30" t="n">
        <f aca="false">AH64*Inputs!$B$27</f>
        <v>5191.22721831816</v>
      </c>
      <c r="AI67" s="30" t="n">
        <f aca="false">AI64*Inputs!$B$27</f>
        <v>4908.77724001497</v>
      </c>
      <c r="AJ67" s="30" t="n">
        <f aca="false">AJ64*Inputs!$B$27</f>
        <v>5315.98308089983</v>
      </c>
      <c r="AK67" s="30" t="n">
        <f aca="false">AK64*Inputs!$B$27</f>
        <v>5195.54699787583</v>
      </c>
    </row>
    <row r="68" customFormat="false" ht="15" hidden="false" customHeight="true" outlineLevel="0" collapsed="false">
      <c r="A68" s="25" t="s">
        <v>301</v>
      </c>
      <c r="B68" s="30" t="n">
        <f aca="false">IF(B5&gt;Inputs!$B$28,INDEX($B67:$AK67,1,MAX(1,B5-Inputs!$B$28)),0)</f>
        <v>0</v>
      </c>
      <c r="C68" s="30" t="n">
        <f aca="false">IF(C5&gt;Inputs!$B$28,INDEX($B67:$AK67,1,MAX(1,C5-Inputs!$B$28)),0)</f>
        <v>0</v>
      </c>
      <c r="D68" s="30" t="n">
        <f aca="false">IF(D5&gt;Inputs!$B$28,INDEX($B67:$AK67,1,MAX(1,D5-Inputs!$B$28)),0)</f>
        <v>0</v>
      </c>
      <c r="E68" s="30" t="n">
        <f aca="false">IF(E5&gt;Inputs!$B$28,INDEX($B67:$AK67,1,MAX(1,E5-Inputs!$B$28)),0)</f>
        <v>0</v>
      </c>
      <c r="F68" s="30" t="n">
        <f aca="false">IF(F5&gt;Inputs!$B$28,INDEX($B67:$AK67,1,MAX(1,F5-Inputs!$B$28)),0)</f>
        <v>182.25</v>
      </c>
      <c r="G68" s="30" t="n">
        <f aca="false">IF(G5&gt;Inputs!$B$28,INDEX($B67:$AK67,1,MAX(1,G5-Inputs!$B$28)),0)</f>
        <v>364.5</v>
      </c>
      <c r="H68" s="30" t="n">
        <f aca="false">IF(H5&gt;Inputs!$B$28,INDEX($B67:$AK67,1,MAX(1,H5-Inputs!$B$28)),0)</f>
        <v>402.1002405</v>
      </c>
      <c r="I68" s="30" t="n">
        <f aca="false">IF(I5&gt;Inputs!$B$28,INDEX($B67:$AK67,1,MAX(1,I5-Inputs!$B$28)),0)</f>
        <v>882.25750719</v>
      </c>
      <c r="J68" s="30" t="n">
        <f aca="false">IF(J5&gt;Inputs!$B$28,INDEX($B67:$AK67,1,MAX(1,J5-Inputs!$B$28)),0)</f>
        <v>635.4907488081</v>
      </c>
      <c r="K68" s="30" t="n">
        <f aca="false">IF(K5&gt;Inputs!$B$28,INDEX($B67:$AK67,1,MAX(1,K5-Inputs!$B$28)),0)</f>
        <v>1113.31411041502</v>
      </c>
      <c r="L68" s="30" t="n">
        <f aca="false">IF(L5&gt;Inputs!$B$28,INDEX($B67:$AK67,1,MAX(1,L5-Inputs!$B$28)),0)</f>
        <v>864.236786000869</v>
      </c>
      <c r="M68" s="30" t="n">
        <f aca="false">IF(M5&gt;Inputs!$B$28,INDEX($B67:$AK67,1,MAX(1,M5-Inputs!$B$28)),0)</f>
        <v>1339.77268723586</v>
      </c>
      <c r="N68" s="30" t="n">
        <f aca="false">IF(N5&gt;Inputs!$B$28,INDEX($B67:$AK67,1,MAX(1,N5-Inputs!$B$28)),0)</f>
        <v>1088.4307770535</v>
      </c>
      <c r="O68" s="30" t="n">
        <f aca="false">IF(O5&gt;Inputs!$B$28,INDEX($B67:$AK67,1,MAX(1,O5-Inputs!$B$28)),0)</f>
        <v>1561.72473837797</v>
      </c>
      <c r="P68" s="30" t="n">
        <f aca="false">IF(P5&gt;Inputs!$B$28,INDEX($B67:$AK67,1,MAX(1,P5-Inputs!$B$28)),0)</f>
        <v>1308.16330768419</v>
      </c>
      <c r="Q68" s="30" t="n">
        <f aca="false">IF(Q5&gt;Inputs!$B$28,INDEX($B67:$AK67,1,MAX(1,Q5-Inputs!$B$28)),0)</f>
        <v>1779.25994370234</v>
      </c>
      <c r="R68" s="30" t="n">
        <f aca="false">IF(R5&gt;Inputs!$B$28,INDEX($B67:$AK67,1,MAX(1,R5-Inputs!$B$28)),0)</f>
        <v>1705.77316095532</v>
      </c>
      <c r="S68" s="30" t="n">
        <f aca="false">IF(S5&gt;Inputs!$B$28,INDEX($B67:$AK67,1,MAX(1,S5-Inputs!$B$28)),0)</f>
        <v>2174.71619844077</v>
      </c>
      <c r="T68" s="30" t="n">
        <f aca="false">IF(T5&gt;Inputs!$B$28,INDEX($B67:$AK67,1,MAX(1,T5-Inputs!$B$28)),0)</f>
        <v>2136.69759364636</v>
      </c>
      <c r="U68" s="30" t="n">
        <f aca="false">IF(U5&gt;Inputs!$B$28,INDEX($B67:$AK67,1,MAX(1,U5-Inputs!$B$28)),0)</f>
        <v>2681.5869153999</v>
      </c>
      <c r="V68" s="30" t="n">
        <f aca="false">IF(V5&gt;Inputs!$B$28,INDEX($B67:$AK67,1,MAX(1,V5-Inputs!$B$28)),0)</f>
        <v>2498.9048915309</v>
      </c>
      <c r="W68" s="30" t="n">
        <f aca="false">IF(W5&gt;Inputs!$B$28,INDEX($B67:$AK67,1,MAX(1,W5-Inputs!$B$28)),0)</f>
        <v>2673.39785654447</v>
      </c>
      <c r="X68" s="30" t="n">
        <f aca="false">IF(X5&gt;Inputs!$B$28,INDEX($B67:$AK67,1,MAX(1,X5-Inputs!$B$28)),0)</f>
        <v>2490.79772326403</v>
      </c>
      <c r="Y68" s="30" t="n">
        <f aca="false">IF(Y5&gt;Inputs!$B$28,INDEX($B67:$AK67,1,MAX(1,Y5-Inputs!$B$28)),0)</f>
        <v>3032.14604372139</v>
      </c>
      <c r="Z68" s="30" t="n">
        <f aca="false">IF(Z5&gt;Inputs!$B$28,INDEX($B67:$AK67,1,MAX(1,Z5-Inputs!$B$28)),0)</f>
        <v>2845.95842856917</v>
      </c>
      <c r="AA68" s="30" t="n">
        <f aca="false">IF(AA5&gt;Inputs!$B$28,INDEX($B67:$AK67,1,MAX(1,AA5-Inputs!$B$28)),0)</f>
        <v>3383.75514197348</v>
      </c>
      <c r="AB68" s="30" t="n">
        <f aca="false">IF(AB5&gt;Inputs!$B$28,INDEX($B67:$AK67,1,MAX(1,AB5-Inputs!$B$28)),0)</f>
        <v>3194.05143583875</v>
      </c>
      <c r="AC68" s="30" t="n">
        <f aca="false">IF(AC5&gt;Inputs!$B$28,INDEX($B67:$AK67,1,MAX(1,AC5-Inputs!$B$28)),0)</f>
        <v>3728.36721917036</v>
      </c>
      <c r="AD68" s="30" t="n">
        <f aca="false">IF(AD5&gt;Inputs!$B$28,INDEX($B67:$AK67,1,MAX(1,AD5-Inputs!$B$28)),0)</f>
        <v>3717.46739226366</v>
      </c>
      <c r="AE68" s="30" t="n">
        <f aca="false">IF(AE5&gt;Inputs!$B$28,INDEX($B67:$AK67,1,MAX(1,AE5-Inputs!$B$28)),0)</f>
        <v>4248.37151603102</v>
      </c>
      <c r="AF68" s="30" t="n">
        <f aca="false">IF(AF5&gt;Inputs!$B$28,INDEX($B67:$AK67,1,MAX(1,AF5-Inputs!$B$28)),0)</f>
        <v>4271.69438665571</v>
      </c>
      <c r="AG68" s="30" t="n">
        <f aca="false">IF(AG5&gt;Inputs!$B$28,INDEX($B67:$AK67,1,MAX(1,AG5-Inputs!$B$28)),0)</f>
        <v>4877.31176907415</v>
      </c>
      <c r="AH68" s="30" t="n">
        <f aca="false">IF(AH5&gt;Inputs!$B$28,INDEX($B67:$AK67,1,MAX(1,AH5-Inputs!$B$28)),0)</f>
        <v>4500.64472527002</v>
      </c>
      <c r="AI68" s="30" t="n">
        <f aca="false">IF(AI5&gt;Inputs!$B$28,INDEX($B67:$AK67,1,MAX(1,AI5-Inputs!$B$28)),0)</f>
        <v>5258.71925680232</v>
      </c>
      <c r="AJ68" s="30" t="n">
        <f aca="false">IF(AJ5&gt;Inputs!$B$28,INDEX($B67:$AK67,1,MAX(1,AJ5-Inputs!$B$28)),0)</f>
        <v>4616.5618581143</v>
      </c>
      <c r="AK68" s="30" t="n">
        <f aca="false">IF(AK5&gt;Inputs!$B$28,INDEX($B67:$AK67,1,MAX(1,AK5-Inputs!$B$28)),0)</f>
        <v>5191.22721831816</v>
      </c>
    </row>
    <row r="69" customFormat="false" ht="15" hidden="false" customHeight="true" outlineLevel="0" collapsed="false">
      <c r="A69" s="25" t="s">
        <v>302</v>
      </c>
      <c r="B69" s="30" t="n">
        <f aca="false">0+B67-B68</f>
        <v>0</v>
      </c>
      <c r="C69" s="30" t="n">
        <f aca="false">B69+C67-C68</f>
        <v>182.25</v>
      </c>
      <c r="D69" s="30" t="n">
        <f aca="false">C69+D67-D68</f>
        <v>546.75</v>
      </c>
      <c r="E69" s="30" t="n">
        <f aca="false">D69+E67-E68</f>
        <v>948.8502405</v>
      </c>
      <c r="F69" s="30" t="n">
        <f aca="false">E69+F67-F68</f>
        <v>1648.85774769</v>
      </c>
      <c r="G69" s="30" t="n">
        <f aca="false">F69+G67-G68</f>
        <v>1919.8484964981</v>
      </c>
      <c r="H69" s="30" t="n">
        <f aca="false">G69+H67-H68</f>
        <v>2631.06236641312</v>
      </c>
      <c r="I69" s="30" t="n">
        <f aca="false">H69+I67-I68</f>
        <v>2613.04164522399</v>
      </c>
      <c r="J69" s="30" t="n">
        <f aca="false">I69+J67-J68</f>
        <v>3317.32358365175</v>
      </c>
      <c r="K69" s="30" t="n">
        <f aca="false">J69+K67-K68</f>
        <v>3292.44025029023</v>
      </c>
      <c r="L69" s="30" t="n">
        <f aca="false">K69+L67-L68</f>
        <v>3989.92820266733</v>
      </c>
      <c r="M69" s="30" t="n">
        <f aca="false">L69+M67-M68</f>
        <v>3958.31882311565</v>
      </c>
      <c r="N69" s="30" t="n">
        <f aca="false">M69+N67-N68</f>
        <v>4649.1479897645</v>
      </c>
      <c r="O69" s="30" t="n">
        <f aca="false">N69+O67-O68</f>
        <v>4793.19641234185</v>
      </c>
      <c r="P69" s="30" t="n">
        <f aca="false">O69+P67-P68</f>
        <v>5659.74930309843</v>
      </c>
      <c r="Q69" s="30" t="n">
        <f aca="false">P69+Q67-Q68</f>
        <v>6017.18695304245</v>
      </c>
      <c r="R69" s="30" t="n">
        <f aca="false">Q69+R67-R68</f>
        <v>6993.00070748703</v>
      </c>
      <c r="S69" s="30" t="n">
        <f aca="false">R69+S67-S68</f>
        <v>7317.18940057715</v>
      </c>
      <c r="T69" s="30" t="n">
        <f aca="false">S69+T67-T68</f>
        <v>7853.88966347526</v>
      </c>
      <c r="U69" s="30" t="n">
        <f aca="false">T69+U67-U68</f>
        <v>7663.10047133939</v>
      </c>
      <c r="V69" s="30" t="n">
        <f aca="false">U69+V67-V68</f>
        <v>8196.34162352988</v>
      </c>
      <c r="W69" s="30" t="n">
        <f aca="false">V69+W67-W68</f>
        <v>8368.90219555458</v>
      </c>
      <c r="X69" s="30" t="n">
        <f aca="false">W69+X67-X68</f>
        <v>9261.85961426404</v>
      </c>
      <c r="Y69" s="30" t="n">
        <f aca="false">X69+Y67-Y68</f>
        <v>9423.7650063814</v>
      </c>
      <c r="Z69" s="30" t="n">
        <f aca="false">Y69+Z67-Z68</f>
        <v>10306.1737969826</v>
      </c>
      <c r="AA69" s="30" t="n">
        <f aca="false">Z69+AA67-AA68</f>
        <v>10639.8860472728</v>
      </c>
      <c r="AB69" s="30" t="n">
        <f aca="false">AA69+AB67-AB68</f>
        <v>11694.206127465</v>
      </c>
      <c r="AC69" s="30" t="n">
        <f aca="false">AB69+AC67-AC68</f>
        <v>12237.5332949504</v>
      </c>
      <c r="AD69" s="30" t="n">
        <f aca="false">AC69+AD67-AD68</f>
        <v>13397.3776717609</v>
      </c>
      <c r="AE69" s="30" t="n">
        <f aca="false">AD69+AE67-AE68</f>
        <v>13649.6508809999</v>
      </c>
      <c r="AF69" s="30" t="n">
        <f aca="false">AE69+AF67-AF68</f>
        <v>14636.6757511465</v>
      </c>
      <c r="AG69" s="30" t="n">
        <f aca="false">AF69+AG67-AG68</f>
        <v>14375.9258401866</v>
      </c>
      <c r="AH69" s="30" t="n">
        <f aca="false">AG69+AH67-AH68</f>
        <v>15066.5083332348</v>
      </c>
      <c r="AI69" s="30" t="n">
        <f aca="false">AH69+AI67-AI68</f>
        <v>14716.5663164474</v>
      </c>
      <c r="AJ69" s="30" t="n">
        <f aca="false">AI69+AJ67-AJ68</f>
        <v>15415.9875392329</v>
      </c>
      <c r="AK69" s="30" t="n">
        <f aca="false">AJ69+AK67-AK68</f>
        <v>15420.3073187906</v>
      </c>
    </row>
    <row r="70" customFormat="false" ht="15" hidden="false" customHeight="true" outlineLevel="0" collapsed="false">
      <c r="A70" s="25" t="s">
        <v>303</v>
      </c>
      <c r="B70" s="30" t="n">
        <f aca="false">IF(B5=1,Inputs!$B$13,0)+B26*Inputs!$B$14</f>
        <v>15000</v>
      </c>
      <c r="C70" s="30" t="n">
        <f aca="false">IF(C5=1,Inputs!$B$13,0)+C26*Inputs!$B$14</f>
        <v>0</v>
      </c>
      <c r="D70" s="30" t="n">
        <f aca="false">IF(D5=1,Inputs!$B$13,0)+D26*Inputs!$B$14</f>
        <v>0</v>
      </c>
      <c r="E70" s="30" t="n">
        <f aca="false">IF(E5=1,Inputs!$B$13,0)+E26*Inputs!$B$14</f>
        <v>0</v>
      </c>
      <c r="F70" s="30" t="n">
        <f aca="false">IF(F5=1,Inputs!$B$13,0)+F26*Inputs!$B$14</f>
        <v>0</v>
      </c>
      <c r="G70" s="30" t="n">
        <f aca="false">IF(G5=1,Inputs!$B$13,0)+G26*Inputs!$B$14</f>
        <v>0</v>
      </c>
      <c r="H70" s="30" t="n">
        <f aca="false">IF(H5=1,Inputs!$B$13,0)+H26*Inputs!$B$14</f>
        <v>0</v>
      </c>
      <c r="I70" s="30" t="n">
        <f aca="false">IF(I5=1,Inputs!$B$13,0)+I26*Inputs!$B$14</f>
        <v>0</v>
      </c>
      <c r="J70" s="30" t="n">
        <f aca="false">IF(J5=1,Inputs!$B$13,0)+J26*Inputs!$B$14</f>
        <v>0</v>
      </c>
      <c r="K70" s="30" t="n">
        <f aca="false">IF(K5=1,Inputs!$B$13,0)+K26*Inputs!$B$14</f>
        <v>0</v>
      </c>
      <c r="L70" s="30" t="n">
        <f aca="false">IF(L5=1,Inputs!$B$13,0)+L26*Inputs!$B$14</f>
        <v>0</v>
      </c>
      <c r="M70" s="30" t="n">
        <f aca="false">IF(M5=1,Inputs!$B$13,0)+M26*Inputs!$B$14</f>
        <v>0</v>
      </c>
      <c r="N70" s="30" t="n">
        <f aca="false">IF(N5=1,Inputs!$B$13,0)+N26*Inputs!$B$14</f>
        <v>2000</v>
      </c>
      <c r="O70" s="30" t="n">
        <f aca="false">IF(O5=1,Inputs!$B$13,0)+O26*Inputs!$B$14</f>
        <v>0</v>
      </c>
      <c r="P70" s="30" t="n">
        <f aca="false">IF(P5=1,Inputs!$B$13,0)+P26*Inputs!$B$14</f>
        <v>0</v>
      </c>
      <c r="Q70" s="30" t="n">
        <f aca="false">IF(Q5=1,Inputs!$B$13,0)+Q26*Inputs!$B$14</f>
        <v>0</v>
      </c>
      <c r="R70" s="30" t="n">
        <f aca="false">IF(R5=1,Inputs!$B$13,0)+R26*Inputs!$B$14</f>
        <v>2000</v>
      </c>
      <c r="S70" s="30" t="n">
        <f aca="false">IF(S5=1,Inputs!$B$13,0)+S26*Inputs!$B$14</f>
        <v>0</v>
      </c>
      <c r="T70" s="30" t="n">
        <f aca="false">IF(T5=1,Inputs!$B$13,0)+T26*Inputs!$B$14</f>
        <v>2000</v>
      </c>
      <c r="U70" s="30" t="n">
        <f aca="false">IF(U5=1,Inputs!$B$13,0)+U26*Inputs!$B$14</f>
        <v>0</v>
      </c>
      <c r="V70" s="30" t="n">
        <f aca="false">IF(V5=1,Inputs!$B$13,0)+V26*Inputs!$B$14</f>
        <v>0</v>
      </c>
      <c r="W70" s="30" t="n">
        <f aca="false">IF(W5=1,Inputs!$B$13,0)+W26*Inputs!$B$14</f>
        <v>0</v>
      </c>
      <c r="X70" s="30" t="n">
        <f aca="false">IF(X5=1,Inputs!$B$13,0)+X26*Inputs!$B$14</f>
        <v>0</v>
      </c>
      <c r="Y70" s="30" t="n">
        <f aca="false">IF(Y5=1,Inputs!$B$13,0)+Y26*Inputs!$B$14</f>
        <v>0</v>
      </c>
      <c r="Z70" s="30" t="n">
        <f aca="false">IF(Z5=1,Inputs!$B$13,0)+Z26*Inputs!$B$14</f>
        <v>2000</v>
      </c>
      <c r="AA70" s="30" t="n">
        <f aca="false">IF(AA5=1,Inputs!$B$13,0)+AA26*Inputs!$B$14</f>
        <v>0</v>
      </c>
      <c r="AB70" s="30" t="n">
        <f aca="false">IF(AB5=1,Inputs!$B$13,0)+AB26*Inputs!$B$14</f>
        <v>0</v>
      </c>
      <c r="AC70" s="30" t="n">
        <f aca="false">IF(AC5=1,Inputs!$B$13,0)+AC26*Inputs!$B$14</f>
        <v>0</v>
      </c>
      <c r="AD70" s="30" t="n">
        <f aca="false">IF(AD5=1,Inputs!$B$13,0)+AD26*Inputs!$B$14</f>
        <v>0</v>
      </c>
      <c r="AE70" s="30" t="n">
        <f aca="false">IF(AE5=1,Inputs!$B$13,0)+AE26*Inputs!$B$14</f>
        <v>0</v>
      </c>
      <c r="AF70" s="30" t="n">
        <f aca="false">IF(AF5=1,Inputs!$B$13,0)+AF26*Inputs!$B$14</f>
        <v>0</v>
      </c>
      <c r="AG70" s="30" t="n">
        <f aca="false">IF(AG5=1,Inputs!$B$13,0)+AG26*Inputs!$B$14</f>
        <v>0</v>
      </c>
      <c r="AH70" s="30" t="n">
        <f aca="false">IF(AH5=1,Inputs!$B$13,0)+AH26*Inputs!$B$14</f>
        <v>0</v>
      </c>
      <c r="AI70" s="30" t="n">
        <f aca="false">IF(AI5=1,Inputs!$B$13,0)+AI26*Inputs!$B$14</f>
        <v>0</v>
      </c>
      <c r="AJ70" s="30" t="n">
        <f aca="false">IF(AJ5=1,Inputs!$B$13,0)+AJ26*Inputs!$B$14</f>
        <v>0</v>
      </c>
      <c r="AK70" s="30" t="n">
        <f aca="false">IF(AK5=1,Inputs!$B$13,0)+AK26*Inputs!$B$14</f>
        <v>0</v>
      </c>
    </row>
    <row r="71" customFormat="false" ht="15" hidden="false" customHeight="true" outlineLevel="0" collapsed="false">
      <c r="A71" s="25" t="s">
        <v>304</v>
      </c>
      <c r="B71" s="30" t="n">
        <f aca="false">IF(B5=1,Inputs!$B$7,0)</f>
        <v>0</v>
      </c>
      <c r="C71" s="30" t="n">
        <f aca="false">IF(C5=1,Inputs!$B$7,0)</f>
        <v>0</v>
      </c>
      <c r="D71" s="30" t="n">
        <f aca="false">IF(D5=1,Inputs!$B$7,0)</f>
        <v>0</v>
      </c>
      <c r="E71" s="30" t="n">
        <f aca="false">IF(E5=1,Inputs!$B$7,0)</f>
        <v>0</v>
      </c>
      <c r="F71" s="30" t="n">
        <f aca="false">IF(F5=1,Inputs!$B$7,0)</f>
        <v>0</v>
      </c>
      <c r="G71" s="30" t="n">
        <f aca="false">IF(G5=1,Inputs!$B$7,0)</f>
        <v>0</v>
      </c>
      <c r="H71" s="30" t="n">
        <f aca="false">IF(H5=1,Inputs!$B$7,0)</f>
        <v>0</v>
      </c>
      <c r="I71" s="30" t="n">
        <f aca="false">IF(I5=1,Inputs!$B$7,0)</f>
        <v>0</v>
      </c>
      <c r="J71" s="30" t="n">
        <f aca="false">IF(J5=1,Inputs!$B$7,0)</f>
        <v>0</v>
      </c>
      <c r="K71" s="30" t="n">
        <f aca="false">IF(K5=1,Inputs!$B$7,0)</f>
        <v>0</v>
      </c>
      <c r="L71" s="30" t="n">
        <f aca="false">IF(L5=1,Inputs!$B$7,0)</f>
        <v>0</v>
      </c>
      <c r="M71" s="30" t="n">
        <f aca="false">IF(M5=1,Inputs!$B$7,0)</f>
        <v>0</v>
      </c>
      <c r="N71" s="30" t="n">
        <f aca="false">IF(N5=1,Inputs!$B$7,0)</f>
        <v>0</v>
      </c>
      <c r="O71" s="30" t="n">
        <f aca="false">IF(O5=1,Inputs!$B$7,0)</f>
        <v>0</v>
      </c>
      <c r="P71" s="30" t="n">
        <f aca="false">IF(P5=1,Inputs!$B$7,0)</f>
        <v>0</v>
      </c>
      <c r="Q71" s="30" t="n">
        <f aca="false">IF(Q5=1,Inputs!$B$7,0)</f>
        <v>0</v>
      </c>
      <c r="R71" s="30" t="n">
        <f aca="false">IF(R5=1,Inputs!$B$7,0)</f>
        <v>0</v>
      </c>
      <c r="S71" s="30" t="n">
        <f aca="false">IF(S5=1,Inputs!$B$7,0)</f>
        <v>0</v>
      </c>
      <c r="T71" s="30" t="n">
        <f aca="false">IF(T5=1,Inputs!$B$7,0)</f>
        <v>0</v>
      </c>
      <c r="U71" s="30" t="n">
        <f aca="false">IF(U5=1,Inputs!$B$7,0)</f>
        <v>0</v>
      </c>
      <c r="V71" s="30" t="n">
        <f aca="false">IF(V5=1,Inputs!$B$7,0)</f>
        <v>0</v>
      </c>
      <c r="W71" s="30" t="n">
        <f aca="false">IF(W5=1,Inputs!$B$7,0)</f>
        <v>0</v>
      </c>
      <c r="X71" s="30" t="n">
        <f aca="false">IF(X5=1,Inputs!$B$7,0)</f>
        <v>0</v>
      </c>
      <c r="Y71" s="30" t="n">
        <f aca="false">IF(Y5=1,Inputs!$B$7,0)</f>
        <v>0</v>
      </c>
      <c r="Z71" s="30" t="n">
        <f aca="false">IF(Z5=1,Inputs!$B$7,0)</f>
        <v>0</v>
      </c>
      <c r="AA71" s="30" t="n">
        <f aca="false">IF(AA5=1,Inputs!$B$7,0)</f>
        <v>0</v>
      </c>
      <c r="AB71" s="30" t="n">
        <f aca="false">IF(AB5=1,Inputs!$B$7,0)</f>
        <v>0</v>
      </c>
      <c r="AC71" s="30" t="n">
        <f aca="false">IF(AC5=1,Inputs!$B$7,0)</f>
        <v>0</v>
      </c>
      <c r="AD71" s="30" t="n">
        <f aca="false">IF(AD5=1,Inputs!$B$7,0)</f>
        <v>0</v>
      </c>
      <c r="AE71" s="30" t="n">
        <f aca="false">IF(AE5=1,Inputs!$B$7,0)</f>
        <v>0</v>
      </c>
      <c r="AF71" s="30" t="n">
        <f aca="false">IF(AF5=1,Inputs!$B$7,0)</f>
        <v>0</v>
      </c>
      <c r="AG71" s="30" t="n">
        <f aca="false">IF(AG5=1,Inputs!$B$7,0)</f>
        <v>0</v>
      </c>
      <c r="AH71" s="30" t="n">
        <f aca="false">IF(AH5=1,Inputs!$B$7,0)</f>
        <v>0</v>
      </c>
      <c r="AI71" s="30" t="n">
        <f aca="false">IF(AI5=1,Inputs!$B$7,0)</f>
        <v>0</v>
      </c>
      <c r="AJ71" s="30" t="n">
        <f aca="false">IF(AJ5=1,Inputs!$B$7,0)</f>
        <v>0</v>
      </c>
      <c r="AK71" s="30" t="n">
        <f aca="false">IF(AK5=1,Inputs!$B$7,0)</f>
        <v>0</v>
      </c>
    </row>
    <row r="72" customFormat="false" ht="15" hidden="false" customHeight="true" outlineLevel="0" collapsed="false">
      <c r="A72" s="23" t="s">
        <v>305</v>
      </c>
      <c r="B72" s="31" t="n">
        <f aca="false">B64-B60-B59-B70-B71-B67+B68</f>
        <v>-74000</v>
      </c>
      <c r="C72" s="31" t="n">
        <f aca="false">C64-C60-C59-C70-C71-C67+C68</f>
        <v>-53168</v>
      </c>
      <c r="D72" s="31" t="n">
        <f aca="false">D64-D60-D59-D70-D71-D67+D68</f>
        <v>-47526</v>
      </c>
      <c r="E72" s="31" t="n">
        <f aca="false">E64-E60-E59-E70-E71-E67+E68</f>
        <v>-46888.992304</v>
      </c>
      <c r="F72" s="31" t="n">
        <f aca="false">F64-F60-F59-F70-F71-F67+F68</f>
        <v>-31900.34776992</v>
      </c>
      <c r="G72" s="31" t="n">
        <f aca="false">G64-G60-G59-G70-G71-G67+G68</f>
        <v>-40169.5856581408</v>
      </c>
      <c r="H72" s="31" t="n">
        <f aca="false">H64-H60-H59-H70-H71-H67+H68</f>
        <v>-25389.1399500194</v>
      </c>
      <c r="I72" s="31" t="n">
        <f aca="false">I64-I60-I59-I70-I71-I67+I68</f>
        <v>-33423.3841473442</v>
      </c>
      <c r="J72" s="31" t="n">
        <f aca="false">J64-J60-J59-J70-J71-J67+J68</f>
        <v>-18989.5898781408</v>
      </c>
      <c r="K72" s="31" t="n">
        <f aca="false">K64-K60-K59-K70-K71-K67+K68</f>
        <v>-27087.8295761844</v>
      </c>
      <c r="L72" s="31" t="n">
        <f aca="false">L64-L60-L59-L70-L71-L67+L68</f>
        <v>-12717.3908526925</v>
      </c>
      <c r="M72" s="31" t="n">
        <f aca="false">M64-M60-M59-M70-M71-M67+M68</f>
        <v>-20878.3525409906</v>
      </c>
      <c r="N72" s="31" t="n">
        <f aca="false">N64-N60-N59-N70-N71-N67+N68</f>
        <v>-16570.0085878507</v>
      </c>
      <c r="O72" s="31" t="n">
        <f aca="false">O64-O60-O59-O70-O71-O67+O68</f>
        <v>-16960.4440987972</v>
      </c>
      <c r="P72" s="31" t="n">
        <f aca="false">P64-P60-P59-P70-P71-P67+P68</f>
        <v>-2902.95923007921</v>
      </c>
      <c r="Q72" s="31" t="n">
        <f aca="false">Q64-Q60-Q59-Q70-Q71-Q67+Q68</f>
        <v>-8025.08191438471</v>
      </c>
      <c r="R72" s="31" t="n">
        <f aca="false">R64-R60-R59-R70-R71-R67+R68</f>
        <v>1968.8361795526</v>
      </c>
      <c r="S72" s="31" t="n">
        <f aca="false">S64-S60-S59-S70-S71-S67+S68</f>
        <v>-1910.96532435462</v>
      </c>
      <c r="T72" s="31" t="n">
        <f aca="false">T64-T60-T59-T70-T71-T67+T68</f>
        <v>-5823.21634136481</v>
      </c>
      <c r="U72" s="31" t="n">
        <f aca="false">U64-U60-U59-U70-U71-U67+U68</f>
        <v>-11950.5223291332</v>
      </c>
      <c r="V72" s="31" t="n">
        <f aca="false">V64-V60-V59-V70-V71-V67+V68</f>
        <v>6148.6659129556</v>
      </c>
      <c r="W72" s="31" t="n">
        <f aca="false">W64-W60-W59-W70-W71-W67+W68</f>
        <v>-4764.99701010132</v>
      </c>
      <c r="X72" s="31" t="n">
        <f aca="false">X64-X60-X59-X70-X71-X67+X68</f>
        <v>13262.3359787972</v>
      </c>
      <c r="Y72" s="31" t="n">
        <f aca="false">Y64-Y60-Y59-Y70-Y71-Y67+Y68</f>
        <v>2644.31063884297</v>
      </c>
      <c r="Z72" s="31" t="n">
        <f aca="false">Z64-Z60-Z59-Z70-Z71-Z67+Z68</f>
        <v>12597.550551252</v>
      </c>
      <c r="AA72" s="31" t="n">
        <f aca="false">AA64-AA60-AA59-AA70-AA71-AA67+AA68</f>
        <v>9753.36056557329</v>
      </c>
      <c r="AB72" s="31" t="n">
        <f aca="false">AB64-AB60-AB59-AB70-AB71-AB67+AB68</f>
        <v>24140.646516215</v>
      </c>
      <c r="AC72" s="31" t="n">
        <f aca="false">AC64-AC60-AC59-AC70-AC71-AC67+AC68</f>
        <v>19498.2799236366</v>
      </c>
      <c r="AD72" s="31" t="n">
        <f aca="false">AD64-AD60-AD59-AD70-AD71-AD67+AD68</f>
        <v>41188.5566556073</v>
      </c>
      <c r="AE72" s="31" t="n">
        <f aca="false">AE64-AE60-AE59-AE70-AE71-AE67+AE68</f>
        <v>22456.753267395</v>
      </c>
      <c r="AF72" s="31" t="n">
        <f aca="false">AF64-AF60-AF59-AF70-AF71-AF67+AF68</f>
        <v>51302.2921075248</v>
      </c>
      <c r="AG72" s="31" t="n">
        <f aca="false">AG64-AG60-AG59-AG70-AG71-AG67+AG68</f>
        <v>24154.1595765095</v>
      </c>
      <c r="AH72" s="31" t="n">
        <f aca="false">AH64-AH60-AH59-AH70-AH71-AH67+AH68</f>
        <v>43734.7113416498</v>
      </c>
      <c r="AI72" s="31" t="n">
        <f aca="false">AI64-AI60-AI59-AI70-AI71-AI67+AI68</f>
        <v>31353.1678582933</v>
      </c>
      <c r="AJ72" s="31" t="n">
        <f aca="false">AJ64-AJ60-AJ59-AJ70-AJ71-AJ67+AJ68</f>
        <v>45762.9590016091</v>
      </c>
      <c r="AK72" s="31" t="n">
        <f aca="false">AK64-AK60-AK59-AK70-AK71-AK67+AK68</f>
        <v>41865.7925718968</v>
      </c>
    </row>
    <row r="73" customFormat="false" ht="15" hidden="false" customHeight="true" outlineLevel="0" collapsed="false">
      <c r="A73" s="25" t="s">
        <v>306</v>
      </c>
      <c r="B73" s="30" t="n">
        <f aca="false">0+B72</f>
        <v>-74000</v>
      </c>
      <c r="C73" s="30" t="n">
        <f aca="false">B73+C72</f>
        <v>-127168</v>
      </c>
      <c r="D73" s="30" t="n">
        <f aca="false">C73+D72</f>
        <v>-174694</v>
      </c>
      <c r="E73" s="30" t="n">
        <f aca="false">D73+E72</f>
        <v>-221582.992304</v>
      </c>
      <c r="F73" s="30" t="n">
        <f aca="false">E73+F72</f>
        <v>-253483.34007392</v>
      </c>
      <c r="G73" s="30" t="n">
        <f aca="false">F73+G72</f>
        <v>-293652.925732061</v>
      </c>
      <c r="H73" s="30" t="n">
        <f aca="false">G73+H72</f>
        <v>-319042.06568208</v>
      </c>
      <c r="I73" s="30" t="n">
        <f aca="false">H73+I72</f>
        <v>-352465.449829424</v>
      </c>
      <c r="J73" s="30" t="n">
        <f aca="false">I73+J72</f>
        <v>-371455.039707565</v>
      </c>
      <c r="K73" s="30" t="n">
        <f aca="false">J73+K72</f>
        <v>-398542.86928375</v>
      </c>
      <c r="L73" s="30" t="n">
        <f aca="false">K73+L72</f>
        <v>-411260.260136442</v>
      </c>
      <c r="M73" s="30" t="n">
        <f aca="false">L73+M72</f>
        <v>-432138.612677433</v>
      </c>
      <c r="N73" s="30" t="n">
        <f aca="false">M73+N72</f>
        <v>-448708.621265283</v>
      </c>
      <c r="O73" s="30" t="n">
        <f aca="false">N73+O72</f>
        <v>-465669.06536408</v>
      </c>
      <c r="P73" s="30" t="n">
        <f aca="false">O73+P72</f>
        <v>-468572.02459416</v>
      </c>
      <c r="Q73" s="30" t="n">
        <f aca="false">P73+Q72</f>
        <v>-476597.106508544</v>
      </c>
      <c r="R73" s="30" t="n">
        <f aca="false">Q73+R72</f>
        <v>-474628.270328992</v>
      </c>
      <c r="S73" s="30" t="n">
        <f aca="false">R73+S72</f>
        <v>-476539.235653346</v>
      </c>
      <c r="T73" s="30" t="n">
        <f aca="false">S73+T72</f>
        <v>-482362.451994711</v>
      </c>
      <c r="U73" s="30" t="n">
        <f aca="false">T73+U72</f>
        <v>-494312.974323844</v>
      </c>
      <c r="V73" s="30" t="n">
        <f aca="false">U73+V72</f>
        <v>-488164.308410889</v>
      </c>
      <c r="W73" s="30" t="n">
        <f aca="false">V73+W72</f>
        <v>-492929.30542099</v>
      </c>
      <c r="X73" s="30" t="n">
        <f aca="false">W73+X72</f>
        <v>-479666.969442193</v>
      </c>
      <c r="Y73" s="30" t="n">
        <f aca="false">X73+Y72</f>
        <v>-477022.65880335</v>
      </c>
      <c r="Z73" s="30" t="n">
        <f aca="false">Y73+Z72</f>
        <v>-464425.108252098</v>
      </c>
      <c r="AA73" s="30" t="n">
        <f aca="false">Z73+AA72</f>
        <v>-454671.747686525</v>
      </c>
      <c r="AB73" s="30" t="n">
        <f aca="false">AA73+AB72</f>
        <v>-430531.10117031</v>
      </c>
      <c r="AC73" s="30" t="n">
        <f aca="false">AB73+AC72</f>
        <v>-411032.821246673</v>
      </c>
      <c r="AD73" s="30" t="n">
        <f aca="false">AC73+AD72</f>
        <v>-369844.264591066</v>
      </c>
      <c r="AE73" s="30" t="n">
        <f aca="false">AD73+AE72</f>
        <v>-347387.511323671</v>
      </c>
      <c r="AF73" s="30" t="n">
        <f aca="false">AE73+AF72</f>
        <v>-296085.219216146</v>
      </c>
      <c r="AG73" s="30" t="n">
        <f aca="false">AF73+AG72</f>
        <v>-271931.059639636</v>
      </c>
      <c r="AH73" s="30" t="n">
        <f aca="false">AG73+AH72</f>
        <v>-228196.348297987</v>
      </c>
      <c r="AI73" s="30" t="n">
        <f aca="false">AH73+AI72</f>
        <v>-196843.180439693</v>
      </c>
      <c r="AJ73" s="30" t="n">
        <f aca="false">AI73+AJ72</f>
        <v>-151080.221438084</v>
      </c>
      <c r="AK73" s="30" t="n">
        <f aca="false">AJ73+AK72</f>
        <v>-109214.428866187</v>
      </c>
    </row>
    <row r="74" customFormat="false" ht="15" hidden="false" customHeight="true" outlineLevel="0" collapsed="false">
      <c r="A74" s="23" t="s">
        <v>307</v>
      </c>
      <c r="B74" s="31" t="n">
        <f aca="false">Inputs!$B$6+B73</f>
        <v>-74000</v>
      </c>
      <c r="C74" s="31" t="n">
        <f aca="false">Inputs!$B$6+C73</f>
        <v>-127168</v>
      </c>
      <c r="D74" s="31" t="n">
        <f aca="false">Inputs!$B$6+D73</f>
        <v>-174694</v>
      </c>
      <c r="E74" s="31" t="n">
        <f aca="false">Inputs!$B$6+E73</f>
        <v>-221582.992304</v>
      </c>
      <c r="F74" s="31" t="n">
        <f aca="false">Inputs!$B$6+F73</f>
        <v>-253483.34007392</v>
      </c>
      <c r="G74" s="31" t="n">
        <f aca="false">Inputs!$B$6+G73</f>
        <v>-293652.925732061</v>
      </c>
      <c r="H74" s="31" t="n">
        <f aca="false">Inputs!$B$6+H73</f>
        <v>-319042.06568208</v>
      </c>
      <c r="I74" s="31" t="n">
        <f aca="false">Inputs!$B$6+I73</f>
        <v>-352465.449829424</v>
      </c>
      <c r="J74" s="31" t="n">
        <f aca="false">Inputs!$B$6+J73</f>
        <v>-371455.039707565</v>
      </c>
      <c r="K74" s="31" t="n">
        <f aca="false">Inputs!$B$6+K73</f>
        <v>-398542.86928375</v>
      </c>
      <c r="L74" s="31" t="n">
        <f aca="false">Inputs!$B$6+L73</f>
        <v>-411260.260136442</v>
      </c>
      <c r="M74" s="31" t="n">
        <f aca="false">Inputs!$B$6+M73</f>
        <v>-432138.612677433</v>
      </c>
      <c r="N74" s="31" t="n">
        <f aca="false">Inputs!$B$6+N73</f>
        <v>-448708.621265283</v>
      </c>
      <c r="O74" s="31" t="n">
        <f aca="false">Inputs!$B$6+O73</f>
        <v>-465669.06536408</v>
      </c>
      <c r="P74" s="31" t="n">
        <f aca="false">Inputs!$B$6+P73</f>
        <v>-468572.02459416</v>
      </c>
      <c r="Q74" s="31" t="n">
        <f aca="false">Inputs!$B$6+Q73</f>
        <v>-476597.106508544</v>
      </c>
      <c r="R74" s="31" t="n">
        <f aca="false">Inputs!$B$6+R73</f>
        <v>-474628.270328992</v>
      </c>
      <c r="S74" s="31" t="n">
        <f aca="false">Inputs!$B$6+S73</f>
        <v>-476539.235653346</v>
      </c>
      <c r="T74" s="31" t="n">
        <f aca="false">Inputs!$B$6+T73</f>
        <v>-482362.451994711</v>
      </c>
      <c r="U74" s="31" t="n">
        <f aca="false">Inputs!$B$6+U73</f>
        <v>-494312.974323844</v>
      </c>
      <c r="V74" s="31" t="n">
        <f aca="false">Inputs!$B$6+V73</f>
        <v>-488164.308410889</v>
      </c>
      <c r="W74" s="31" t="n">
        <f aca="false">Inputs!$B$6+W73</f>
        <v>-492929.30542099</v>
      </c>
      <c r="X74" s="31" t="n">
        <f aca="false">Inputs!$B$6+X73</f>
        <v>-479666.969442193</v>
      </c>
      <c r="Y74" s="31" t="n">
        <f aca="false">Inputs!$B$6+Y73</f>
        <v>-477022.65880335</v>
      </c>
      <c r="Z74" s="31" t="n">
        <f aca="false">Inputs!$B$6+Z73</f>
        <v>-464425.108252098</v>
      </c>
      <c r="AA74" s="31" t="n">
        <f aca="false">Inputs!$B$6+AA73</f>
        <v>-454671.747686525</v>
      </c>
      <c r="AB74" s="31" t="n">
        <f aca="false">Inputs!$B$6+AB73</f>
        <v>-430531.10117031</v>
      </c>
      <c r="AC74" s="31" t="n">
        <f aca="false">Inputs!$B$6+AC73</f>
        <v>-411032.821246673</v>
      </c>
      <c r="AD74" s="31" t="n">
        <f aca="false">Inputs!$B$6+AD73</f>
        <v>-369844.264591066</v>
      </c>
      <c r="AE74" s="31" t="n">
        <f aca="false">Inputs!$B$6+AE73</f>
        <v>-347387.511323671</v>
      </c>
      <c r="AF74" s="31" t="n">
        <f aca="false">Inputs!$B$6+AF73</f>
        <v>-296085.219216146</v>
      </c>
      <c r="AG74" s="31" t="n">
        <f aca="false">Inputs!$B$6+AG73</f>
        <v>-271931.059639636</v>
      </c>
      <c r="AH74" s="31" t="n">
        <f aca="false">Inputs!$B$6+AH73</f>
        <v>-228196.348297987</v>
      </c>
      <c r="AI74" s="31" t="n">
        <f aca="false">Inputs!$B$6+AI73</f>
        <v>-196843.180439693</v>
      </c>
      <c r="AJ74" s="31" t="n">
        <f aca="false">Inputs!$B$6+AJ73</f>
        <v>-151080.221438084</v>
      </c>
      <c r="AK74" s="31" t="n">
        <f aca="false">Inputs!$B$6+AK73</f>
        <v>-109214.428866187</v>
      </c>
    </row>
    <row r="75" customFormat="false" ht="15" hidden="false" customHeight="true" outlineLevel="0" collapsed="false">
      <c r="A75" s="25" t="s">
        <v>308</v>
      </c>
      <c r="B75" s="30" t="n">
        <f aca="false">IF(B5=1,Funding!$B$16,0)</f>
        <v>1400000</v>
      </c>
      <c r="C75" s="30" t="n">
        <f aca="false">IF(C5=1,Funding!$B$16,0)</f>
        <v>0</v>
      </c>
      <c r="D75" s="30" t="n">
        <f aca="false">IF(D5=1,Funding!$B$16,0)</f>
        <v>0</v>
      </c>
      <c r="E75" s="30" t="n">
        <f aca="false">IF(E5=1,Funding!$B$16,0)</f>
        <v>0</v>
      </c>
      <c r="F75" s="30" t="n">
        <f aca="false">IF(F5=1,Funding!$B$16,0)</f>
        <v>0</v>
      </c>
      <c r="G75" s="30" t="n">
        <f aca="false">IF(G5=1,Funding!$B$16,0)</f>
        <v>0</v>
      </c>
      <c r="H75" s="30" t="n">
        <f aca="false">IF(H5=1,Funding!$B$16,0)</f>
        <v>0</v>
      </c>
      <c r="I75" s="30" t="n">
        <f aca="false">IF(I5=1,Funding!$B$16,0)</f>
        <v>0</v>
      </c>
      <c r="J75" s="30" t="n">
        <f aca="false">IF(J5=1,Funding!$B$16,0)</f>
        <v>0</v>
      </c>
      <c r="K75" s="30" t="n">
        <f aca="false">IF(K5=1,Funding!$B$16,0)</f>
        <v>0</v>
      </c>
      <c r="L75" s="30" t="n">
        <f aca="false">IF(L5=1,Funding!$B$16,0)</f>
        <v>0</v>
      </c>
      <c r="M75" s="30" t="n">
        <f aca="false">IF(M5=1,Funding!$B$16,0)</f>
        <v>0</v>
      </c>
      <c r="N75" s="30" t="n">
        <f aca="false">IF(N5=1,Funding!$B$16,0)</f>
        <v>0</v>
      </c>
      <c r="O75" s="30" t="n">
        <f aca="false">IF(O5=1,Funding!$B$16,0)</f>
        <v>0</v>
      </c>
      <c r="P75" s="30" t="n">
        <f aca="false">IF(P5=1,Funding!$B$16,0)</f>
        <v>0</v>
      </c>
      <c r="Q75" s="30" t="n">
        <f aca="false">IF(Q5=1,Funding!$B$16,0)</f>
        <v>0</v>
      </c>
      <c r="R75" s="30" t="n">
        <f aca="false">IF(R5=1,Funding!$B$16,0)</f>
        <v>0</v>
      </c>
      <c r="S75" s="30" t="n">
        <f aca="false">IF(S5=1,Funding!$B$16,0)</f>
        <v>0</v>
      </c>
      <c r="T75" s="30" t="n">
        <f aca="false">IF(T5=1,Funding!$B$16,0)</f>
        <v>0</v>
      </c>
      <c r="U75" s="30" t="n">
        <f aca="false">IF(U5=1,Funding!$B$16,0)</f>
        <v>0</v>
      </c>
      <c r="V75" s="30" t="n">
        <f aca="false">IF(V5=1,Funding!$B$16,0)</f>
        <v>0</v>
      </c>
      <c r="W75" s="30" t="n">
        <f aca="false">IF(W5=1,Funding!$B$16,0)</f>
        <v>0</v>
      </c>
      <c r="X75" s="30" t="n">
        <f aca="false">IF(X5=1,Funding!$B$16,0)</f>
        <v>0</v>
      </c>
      <c r="Y75" s="30" t="n">
        <f aca="false">IF(Y5=1,Funding!$B$16,0)</f>
        <v>0</v>
      </c>
      <c r="Z75" s="30" t="n">
        <f aca="false">IF(Z5=1,Funding!$B$16,0)</f>
        <v>0</v>
      </c>
      <c r="AA75" s="30" t="n">
        <f aca="false">IF(AA5=1,Funding!$B$16,0)</f>
        <v>0</v>
      </c>
      <c r="AB75" s="30" t="n">
        <f aca="false">IF(AB5=1,Funding!$B$16,0)</f>
        <v>0</v>
      </c>
      <c r="AC75" s="30" t="n">
        <f aca="false">IF(AC5=1,Funding!$B$16,0)</f>
        <v>0</v>
      </c>
      <c r="AD75" s="30" t="n">
        <f aca="false">IF(AD5=1,Funding!$B$16,0)</f>
        <v>0</v>
      </c>
      <c r="AE75" s="30" t="n">
        <f aca="false">IF(AE5=1,Funding!$B$16,0)</f>
        <v>0</v>
      </c>
      <c r="AF75" s="30" t="n">
        <f aca="false">IF(AF5=1,Funding!$B$16,0)</f>
        <v>0</v>
      </c>
      <c r="AG75" s="30" t="n">
        <f aca="false">IF(AG5=1,Funding!$B$16,0)</f>
        <v>0</v>
      </c>
      <c r="AH75" s="30" t="n">
        <f aca="false">IF(AH5=1,Funding!$B$16,0)</f>
        <v>0</v>
      </c>
      <c r="AI75" s="30" t="n">
        <f aca="false">IF(AI5=1,Funding!$B$16,0)</f>
        <v>0</v>
      </c>
      <c r="AJ75" s="30" t="n">
        <f aca="false">IF(AJ5=1,Funding!$B$16,0)</f>
        <v>0</v>
      </c>
      <c r="AK75" s="30" t="n">
        <f aca="false">IF(AK5=1,Funding!$B$16,0)</f>
        <v>0</v>
      </c>
    </row>
    <row r="76" customFormat="false" ht="15" hidden="false" customHeight="true" outlineLevel="0" collapsed="false">
      <c r="A76" s="25" t="s">
        <v>309</v>
      </c>
      <c r="B76" s="30" t="n">
        <f aca="false">IF(B5=1,Inputs!$B$12,0)</f>
        <v>25000</v>
      </c>
      <c r="C76" s="30" t="n">
        <f aca="false">IF(C5=1,Inputs!$B$12,0)</f>
        <v>0</v>
      </c>
      <c r="D76" s="30" t="n">
        <f aca="false">IF(D5=1,Inputs!$B$12,0)</f>
        <v>0</v>
      </c>
      <c r="E76" s="30" t="n">
        <f aca="false">IF(E5=1,Inputs!$B$12,0)</f>
        <v>0</v>
      </c>
      <c r="F76" s="30" t="n">
        <f aca="false">IF(F5=1,Inputs!$B$12,0)</f>
        <v>0</v>
      </c>
      <c r="G76" s="30" t="n">
        <f aca="false">IF(G5=1,Inputs!$B$12,0)</f>
        <v>0</v>
      </c>
      <c r="H76" s="30" t="n">
        <f aca="false">IF(H5=1,Inputs!$B$12,0)</f>
        <v>0</v>
      </c>
      <c r="I76" s="30" t="n">
        <f aca="false">IF(I5=1,Inputs!$B$12,0)</f>
        <v>0</v>
      </c>
      <c r="J76" s="30" t="n">
        <f aca="false">IF(J5=1,Inputs!$B$12,0)</f>
        <v>0</v>
      </c>
      <c r="K76" s="30" t="n">
        <f aca="false">IF(K5=1,Inputs!$B$12,0)</f>
        <v>0</v>
      </c>
      <c r="L76" s="30" t="n">
        <f aca="false">IF(L5=1,Inputs!$B$12,0)</f>
        <v>0</v>
      </c>
      <c r="M76" s="30" t="n">
        <f aca="false">IF(M5=1,Inputs!$B$12,0)</f>
        <v>0</v>
      </c>
      <c r="N76" s="30" t="n">
        <f aca="false">IF(N5=1,Inputs!$B$12,0)</f>
        <v>0</v>
      </c>
      <c r="O76" s="30" t="n">
        <f aca="false">IF(O5=1,Inputs!$B$12,0)</f>
        <v>0</v>
      </c>
      <c r="P76" s="30" t="n">
        <f aca="false">IF(P5=1,Inputs!$B$12,0)</f>
        <v>0</v>
      </c>
      <c r="Q76" s="30" t="n">
        <f aca="false">IF(Q5=1,Inputs!$B$12,0)</f>
        <v>0</v>
      </c>
      <c r="R76" s="30" t="n">
        <f aca="false">IF(R5=1,Inputs!$B$12,0)</f>
        <v>0</v>
      </c>
      <c r="S76" s="30" t="n">
        <f aca="false">IF(S5=1,Inputs!$B$12,0)</f>
        <v>0</v>
      </c>
      <c r="T76" s="30" t="n">
        <f aca="false">IF(T5=1,Inputs!$B$12,0)</f>
        <v>0</v>
      </c>
      <c r="U76" s="30" t="n">
        <f aca="false">IF(U5=1,Inputs!$B$12,0)</f>
        <v>0</v>
      </c>
      <c r="V76" s="30" t="n">
        <f aca="false">IF(V5=1,Inputs!$B$12,0)</f>
        <v>0</v>
      </c>
      <c r="W76" s="30" t="n">
        <f aca="false">IF(W5=1,Inputs!$B$12,0)</f>
        <v>0</v>
      </c>
      <c r="X76" s="30" t="n">
        <f aca="false">IF(X5=1,Inputs!$B$12,0)</f>
        <v>0</v>
      </c>
      <c r="Y76" s="30" t="n">
        <f aca="false">IF(Y5=1,Inputs!$B$12,0)</f>
        <v>0</v>
      </c>
      <c r="Z76" s="30" t="n">
        <f aca="false">IF(Z5=1,Inputs!$B$12,0)</f>
        <v>0</v>
      </c>
      <c r="AA76" s="30" t="n">
        <f aca="false">IF(AA5=1,Inputs!$B$12,0)</f>
        <v>0</v>
      </c>
      <c r="AB76" s="30" t="n">
        <f aca="false">IF(AB5=1,Inputs!$B$12,0)</f>
        <v>0</v>
      </c>
      <c r="AC76" s="30" t="n">
        <f aca="false">IF(AC5=1,Inputs!$B$12,0)</f>
        <v>0</v>
      </c>
      <c r="AD76" s="30" t="n">
        <f aca="false">IF(AD5=1,Inputs!$B$12,0)</f>
        <v>0</v>
      </c>
      <c r="AE76" s="30" t="n">
        <f aca="false">IF(AE5=1,Inputs!$B$12,0)</f>
        <v>0</v>
      </c>
      <c r="AF76" s="30" t="n">
        <f aca="false">IF(AF5=1,Inputs!$B$12,0)</f>
        <v>0</v>
      </c>
      <c r="AG76" s="30" t="n">
        <f aca="false">IF(AG5=1,Inputs!$B$12,0)</f>
        <v>0</v>
      </c>
      <c r="AH76" s="30" t="n">
        <f aca="false">IF(AH5=1,Inputs!$B$12,0)</f>
        <v>0</v>
      </c>
      <c r="AI76" s="30" t="n">
        <f aca="false">IF(AI5=1,Inputs!$B$12,0)</f>
        <v>0</v>
      </c>
      <c r="AJ76" s="30" t="n">
        <f aca="false">IF(AJ5=1,Inputs!$B$12,0)</f>
        <v>0</v>
      </c>
      <c r="AK76" s="30" t="n">
        <f aca="false">IF(AK5=1,Inputs!$B$12,0)</f>
        <v>0</v>
      </c>
    </row>
    <row r="77" customFormat="false" ht="15" hidden="false" customHeight="true" outlineLevel="0" collapsed="false">
      <c r="A77" s="23" t="s">
        <v>310</v>
      </c>
      <c r="B77" s="31" t="n">
        <f aca="false">B74+SUM($B75:B75)-SUM($B76:B76)</f>
        <v>1301000</v>
      </c>
      <c r="C77" s="31" t="n">
        <f aca="false">C74+SUM($B75:C75)-SUM($B76:C76)</f>
        <v>1247832</v>
      </c>
      <c r="D77" s="31" t="n">
        <f aca="false">D74+SUM($B75:D75)-SUM($B76:D76)</f>
        <v>1200306</v>
      </c>
      <c r="E77" s="31" t="n">
        <f aca="false">E74+SUM($B75:E75)-SUM($B76:E76)</f>
        <v>1153417.007696</v>
      </c>
      <c r="F77" s="31" t="n">
        <f aca="false">F74+SUM($B75:F75)-SUM($B76:F76)</f>
        <v>1121516.65992608</v>
      </c>
      <c r="G77" s="31" t="n">
        <f aca="false">G74+SUM($B75:G75)-SUM($B76:G76)</f>
        <v>1081347.07426794</v>
      </c>
      <c r="H77" s="31" t="n">
        <f aca="false">H74+SUM($B75:H75)-SUM($B76:H76)</f>
        <v>1055957.93431792</v>
      </c>
      <c r="I77" s="31" t="n">
        <f aca="false">I74+SUM($B75:I75)-SUM($B76:I76)</f>
        <v>1022534.55017058</v>
      </c>
      <c r="J77" s="31" t="n">
        <f aca="false">J74+SUM($B75:J75)-SUM($B76:J76)</f>
        <v>1003544.96029243</v>
      </c>
      <c r="K77" s="31" t="n">
        <f aca="false">K74+SUM($B75:K75)-SUM($B76:K76)</f>
        <v>976457.130716251</v>
      </c>
      <c r="L77" s="31" t="n">
        <f aca="false">L74+SUM($B75:L75)-SUM($B76:L76)</f>
        <v>963739.739863558</v>
      </c>
      <c r="M77" s="31" t="n">
        <f aca="false">M74+SUM($B75:M75)-SUM($B76:M76)</f>
        <v>942861.387322567</v>
      </c>
      <c r="N77" s="31" t="n">
        <f aca="false">N74+SUM($B75:N75)-SUM($B76:N76)</f>
        <v>926291.378734717</v>
      </c>
      <c r="O77" s="31" t="n">
        <f aca="false">O74+SUM($B75:O75)-SUM($B76:O76)</f>
        <v>909330.93463592</v>
      </c>
      <c r="P77" s="31" t="n">
        <f aca="false">P74+SUM($B75:P75)-SUM($B76:P76)</f>
        <v>906427.97540584</v>
      </c>
      <c r="Q77" s="31" t="n">
        <f aca="false">Q74+SUM($B75:Q75)-SUM($B76:Q76)</f>
        <v>898402.893491456</v>
      </c>
      <c r="R77" s="31" t="n">
        <f aca="false">R74+SUM($B75:R75)-SUM($B76:R76)</f>
        <v>900371.729671008</v>
      </c>
      <c r="S77" s="31" t="n">
        <f aca="false">S74+SUM($B75:S75)-SUM($B76:S76)</f>
        <v>898460.764346654</v>
      </c>
      <c r="T77" s="31" t="n">
        <f aca="false">T74+SUM($B75:T75)-SUM($B76:T76)</f>
        <v>892637.548005289</v>
      </c>
      <c r="U77" s="31" t="n">
        <f aca="false">U74+SUM($B75:U75)-SUM($B76:U76)</f>
        <v>880687.025676156</v>
      </c>
      <c r="V77" s="31" t="n">
        <f aca="false">V74+SUM($B75:V75)-SUM($B76:V76)</f>
        <v>886835.691589111</v>
      </c>
      <c r="W77" s="31" t="n">
        <f aca="false">W74+SUM($B75:W75)-SUM($B76:W76)</f>
        <v>882070.69457901</v>
      </c>
      <c r="X77" s="31" t="n">
        <f aca="false">X74+SUM($B75:X75)-SUM($B76:X76)</f>
        <v>895333.030557807</v>
      </c>
      <c r="Y77" s="31" t="n">
        <f aca="false">Y74+SUM($B75:Y75)-SUM($B76:Y76)</f>
        <v>897977.34119665</v>
      </c>
      <c r="Z77" s="31" t="n">
        <f aca="false">Z74+SUM($B75:Z75)-SUM($B76:Z76)</f>
        <v>910574.891747902</v>
      </c>
      <c r="AA77" s="31" t="n">
        <f aca="false">AA74+SUM($B75:AA75)-SUM($B76:AA76)</f>
        <v>920328.252313475</v>
      </c>
      <c r="AB77" s="31" t="n">
        <f aca="false">AB74+SUM($B75:AB75)-SUM($B76:AB76)</f>
        <v>944468.89882969</v>
      </c>
      <c r="AC77" s="31" t="n">
        <f aca="false">AC74+SUM($B75:AC75)-SUM($B76:AC76)</f>
        <v>963967.178753327</v>
      </c>
      <c r="AD77" s="31" t="n">
        <f aca="false">AD74+SUM($B75:AD75)-SUM($B76:AD76)</f>
        <v>1005155.73540893</v>
      </c>
      <c r="AE77" s="31" t="n">
        <f aca="false">AE74+SUM($B75:AE75)-SUM($B76:AE76)</f>
        <v>1027612.48867633</v>
      </c>
      <c r="AF77" s="31" t="n">
        <f aca="false">AF74+SUM($B75:AF75)-SUM($B76:AF76)</f>
        <v>1078914.78078385</v>
      </c>
      <c r="AG77" s="31" t="n">
        <f aca="false">AG74+SUM($B75:AG75)-SUM($B76:AG76)</f>
        <v>1103068.94036036</v>
      </c>
      <c r="AH77" s="31" t="n">
        <f aca="false">AH74+SUM($B75:AH75)-SUM($B76:AH76)</f>
        <v>1146803.65170201</v>
      </c>
      <c r="AI77" s="31" t="n">
        <f aca="false">AI74+SUM($B75:AI75)-SUM($B76:AI76)</f>
        <v>1178156.81956031</v>
      </c>
      <c r="AJ77" s="31" t="n">
        <f aca="false">AJ74+SUM($B75:AJ75)-SUM($B76:AJ76)</f>
        <v>1223919.77856192</v>
      </c>
      <c r="AK77" s="31" t="n">
        <f aca="false">AK74+SUM($B75:AK75)-SUM($B76:AK76)</f>
        <v>1265785.57113381</v>
      </c>
    </row>
    <row r="78" customFormat="false" ht="15" hidden="false" customHeight="true" outlineLevel="0" collapsed="false">
      <c r="A78" s="23" t="s">
        <v>311</v>
      </c>
      <c r="B78" s="31" t="n">
        <f aca="false">Inputs!$B$10*B60</f>
        <v>177000</v>
      </c>
      <c r="C78" s="31" t="n">
        <f aca="false">Inputs!$B$10*C60</f>
        <v>177182.25</v>
      </c>
      <c r="D78" s="31" t="n">
        <f aca="false">Inputs!$B$10*D60</f>
        <v>177934.5</v>
      </c>
      <c r="E78" s="31" t="n">
        <f aca="false">Inputs!$B$10*E60</f>
        <v>179670.7002405</v>
      </c>
      <c r="F78" s="31" t="n">
        <f aca="false">Inputs!$B$10*F60</f>
        <v>181826.77150719</v>
      </c>
      <c r="G78" s="31" t="n">
        <f aca="false">Inputs!$B$10*G60</f>
        <v>183244.859608808</v>
      </c>
      <c r="H78" s="31" t="n">
        <f aca="false">Inputs!$B$10*H60</f>
        <v>185365.189281815</v>
      </c>
      <c r="I78" s="31" t="n">
        <f aca="false">Inputs!$B$10*I60</f>
        <v>186747.893205687</v>
      </c>
      <c r="J78" s="31" t="n">
        <f aca="false">Inputs!$B$10*J60</f>
        <v>188833.192542725</v>
      </c>
      <c r="K78" s="31" t="n">
        <f aca="false">Inputs!$B$10*K60</f>
        <v>190181.216433988</v>
      </c>
      <c r="L78" s="31" t="n">
        <f aca="false">Inputs!$B$10*L60</f>
        <v>192232.182538743</v>
      </c>
      <c r="M78" s="31" t="n">
        <f aca="false">Inputs!$B$10*M60</f>
        <v>193546.216530045</v>
      </c>
      <c r="N78" s="31" t="n">
        <f aca="false">Inputs!$B$10*N60</f>
        <v>219563.53263384</v>
      </c>
      <c r="O78" s="31" t="n">
        <f aca="false">Inputs!$B$10*O60</f>
        <v>221026.503124192</v>
      </c>
      <c r="P78" s="31" t="n">
        <f aca="false">Inputs!$B$10*P60</f>
        <v>223580.838862045</v>
      </c>
      <c r="Q78" s="31" t="n">
        <f aca="false">Inputs!$B$10*Q60</f>
        <v>226177.359030614</v>
      </c>
      <c r="R78" s="31" t="n">
        <f aca="false">Inputs!$B$10*R60</f>
        <v>253324.741737998</v>
      </c>
      <c r="S78" s="31" t="n">
        <f aca="false">Inputs!$B$10*S60</f>
        <v>250421.163511029</v>
      </c>
      <c r="T78" s="31" t="n">
        <f aca="false">Inputs!$B$10*T60</f>
        <v>277199.333889847</v>
      </c>
      <c r="U78" s="31" t="n">
        <f aca="false">Inputs!$B$10*U60</f>
        <v>279600.074396234</v>
      </c>
      <c r="V78" s="31" t="n">
        <f aca="false">Inputs!$B$10*V60</f>
        <v>282693.229949961</v>
      </c>
      <c r="W78" s="31" t="n">
        <f aca="false">Inputs!$B$10*W60</f>
        <v>285039.031495747</v>
      </c>
      <c r="X78" s="31" t="n">
        <f aca="false">Inputs!$B$10*X60</f>
        <v>288077.797478479</v>
      </c>
      <c r="Y78" s="31" t="n">
        <f aca="false">Inputs!$B$10*Y60</f>
        <v>290369.75334898</v>
      </c>
      <c r="Z78" s="31" t="n">
        <f aca="false">Inputs!$B$10*Z60</f>
        <v>317355.21211318</v>
      </c>
      <c r="AA78" s="31" t="n">
        <f aca="false">Inputs!$B$10*AA60</f>
        <v>319776.643837333</v>
      </c>
      <c r="AB78" s="31" t="n">
        <f aca="false">Inputs!$B$10*AB60</f>
        <v>323279.85619665</v>
      </c>
      <c r="AC78" s="31" t="n">
        <f aca="false">Inputs!$B$10*AC60</f>
        <v>326815.764220468</v>
      </c>
      <c r="AD78" s="31" t="n">
        <f aca="false">Inputs!$B$10*AD60</f>
        <v>330893.140904548</v>
      </c>
      <c r="AE78" s="31" t="n">
        <f aca="false">Inputs!$B$10*AE60</f>
        <v>333959.21556939</v>
      </c>
      <c r="AF78" s="31" t="n">
        <f aca="false">Inputs!$B$10*AF60</f>
        <v>338119.904392481</v>
      </c>
      <c r="AG78" s="31" t="n">
        <f aca="false">Inputs!$B$10*AG60</f>
        <v>340852.035142436</v>
      </c>
      <c r="AH78" s="31" t="n">
        <f aca="false">Inputs!$B$10*AH60</f>
        <v>344761.545769797</v>
      </c>
      <c r="AI78" s="31" t="n">
        <f aca="false">Inputs!$B$10*AI60</f>
        <v>347216.292605979</v>
      </c>
      <c r="AJ78" s="31" t="n">
        <f aca="false">Inputs!$B$10*AJ60</f>
        <v>349763.323293204</v>
      </c>
      <c r="AK78" s="31" t="n">
        <f aca="false">Inputs!$B$10*AK60</f>
        <v>351197.013808057</v>
      </c>
    </row>
    <row r="79" customFormat="false" ht="15" hidden="false" customHeight="true" outlineLevel="0" collapsed="false">
      <c r="A79" s="23" t="s">
        <v>312</v>
      </c>
      <c r="B79" s="31" t="n">
        <f aca="false">MAX(0,MIN(B73-SUM($B76:B76), B77-B78-B66))</f>
        <v>0</v>
      </c>
      <c r="C79" s="31" t="n">
        <f aca="false">MAX(0,MIN(C73-SUM($B76:C76), C77-C78-C66))</f>
        <v>0</v>
      </c>
      <c r="D79" s="31" t="n">
        <f aca="false">MAX(0,MIN(D73-SUM($B76:D76), D77-D78-D66))</f>
        <v>0</v>
      </c>
      <c r="E79" s="31" t="n">
        <f aca="false">MAX(0,MIN(E73-SUM($B76:E76), E77-E78-E66))</f>
        <v>0</v>
      </c>
      <c r="F79" s="31" t="n">
        <f aca="false">MAX(0,MIN(F73-SUM($B76:F76), F77-F78-F66))</f>
        <v>0</v>
      </c>
      <c r="G79" s="31" t="n">
        <f aca="false">MAX(0,MIN(G73-SUM($B76:G76), G77-G78-G66))</f>
        <v>0</v>
      </c>
      <c r="H79" s="31" t="n">
        <f aca="false">MAX(0,MIN(H73-SUM($B76:H76), H77-H78-H66))</f>
        <v>0</v>
      </c>
      <c r="I79" s="31" t="n">
        <f aca="false">MAX(0,MIN(I73-SUM($B76:I76), I77-I78-I66))</f>
        <v>0</v>
      </c>
      <c r="J79" s="31" t="n">
        <f aca="false">MAX(0,MIN(J73-SUM($B76:J76), J77-J78-J66))</f>
        <v>0</v>
      </c>
      <c r="K79" s="31" t="n">
        <f aca="false">MAX(0,MIN(K73-SUM($B76:K76), K77-K78-K66))</f>
        <v>0</v>
      </c>
      <c r="L79" s="31" t="n">
        <f aca="false">MAX(0,MIN(L73-SUM($B76:L76), L77-L78-L66))</f>
        <v>0</v>
      </c>
      <c r="M79" s="31" t="n">
        <f aca="false">MAX(0,MIN(M73-SUM($B76:M76), M77-M78-M66))</f>
        <v>0</v>
      </c>
      <c r="N79" s="31" t="n">
        <f aca="false">MAX(0,MIN(N73-SUM($B76:N76), N77-N78-N66))</f>
        <v>0</v>
      </c>
      <c r="O79" s="31" t="n">
        <f aca="false">MAX(0,MIN(O73-SUM($B76:O76), O77-O78-O66))</f>
        <v>0</v>
      </c>
      <c r="P79" s="31" t="n">
        <f aca="false">MAX(0,MIN(P73-SUM($B76:P76), P77-P78-P66))</f>
        <v>0</v>
      </c>
      <c r="Q79" s="31" t="n">
        <f aca="false">MAX(0,MIN(Q73-SUM($B76:Q76), Q77-Q78-Q66))</f>
        <v>0</v>
      </c>
      <c r="R79" s="31" t="n">
        <f aca="false">MAX(0,MIN(R73-SUM($B76:R76), R77-R78-R66))</f>
        <v>0</v>
      </c>
      <c r="S79" s="31" t="n">
        <f aca="false">MAX(0,MIN(S73-SUM($B76:S76), S77-S78-S66))</f>
        <v>0</v>
      </c>
      <c r="T79" s="31" t="n">
        <f aca="false">MAX(0,MIN(T73-SUM($B76:T76), T77-T78-T66))</f>
        <v>0</v>
      </c>
      <c r="U79" s="31" t="n">
        <f aca="false">MAX(0,MIN(U73-SUM($B76:U76), U77-U78-U66))</f>
        <v>0</v>
      </c>
      <c r="V79" s="31" t="n">
        <f aca="false">MAX(0,MIN(V73-SUM($B76:V76), V77-V78-V66))</f>
        <v>0</v>
      </c>
      <c r="W79" s="31" t="n">
        <f aca="false">MAX(0,MIN(W73-SUM($B76:W76), W77-W78-W66))</f>
        <v>0</v>
      </c>
      <c r="X79" s="31" t="n">
        <f aca="false">MAX(0,MIN(X73-SUM($B76:X76), X77-X78-X66))</f>
        <v>0</v>
      </c>
      <c r="Y79" s="31" t="n">
        <f aca="false">MAX(0,MIN(Y73-SUM($B76:Y76), Y77-Y78-Y66))</f>
        <v>0</v>
      </c>
      <c r="Z79" s="31" t="n">
        <f aca="false">MAX(0,MIN(Z73-SUM($B76:Z76), Z77-Z78-Z66))</f>
        <v>0</v>
      </c>
      <c r="AA79" s="31" t="n">
        <f aca="false">MAX(0,MIN(AA73-SUM($B76:AA76), AA77-AA78-AA66))</f>
        <v>0</v>
      </c>
      <c r="AB79" s="31" t="n">
        <f aca="false">MAX(0,MIN(AB73-SUM($B76:AB76), AB77-AB78-AB66))</f>
        <v>0</v>
      </c>
      <c r="AC79" s="31" t="n">
        <f aca="false">MAX(0,MIN(AC73-SUM($B76:AC76), AC77-AC78-AC66))</f>
        <v>0</v>
      </c>
      <c r="AD79" s="31" t="n">
        <f aca="false">MAX(0,MIN(AD73-SUM($B76:AD76), AD77-AD78-AD66))</f>
        <v>0</v>
      </c>
      <c r="AE79" s="31" t="n">
        <f aca="false">MAX(0,MIN(AE73-SUM($B76:AE76), AE77-AE78-AE66))</f>
        <v>0</v>
      </c>
      <c r="AF79" s="31" t="n">
        <f aca="false">MAX(0,MIN(AF73-SUM($B76:AF76), AF77-AF78-AF66))</f>
        <v>0</v>
      </c>
      <c r="AG79" s="31" t="n">
        <f aca="false">MAX(0,MIN(AG73-SUM($B76:AG76), AG77-AG78-AG66))</f>
        <v>0</v>
      </c>
      <c r="AH79" s="31" t="n">
        <f aca="false">MAX(0,MIN(AH73-SUM($B76:AH76), AH77-AH78-AH66))</f>
        <v>0</v>
      </c>
      <c r="AI79" s="31" t="n">
        <f aca="false">MAX(0,MIN(AI73-SUM($B76:AI76), AI77-AI78-AI66))</f>
        <v>0</v>
      </c>
      <c r="AJ79" s="31" t="n">
        <f aca="false">MAX(0,MIN(AJ73-SUM($B76:AJ76), AJ77-AJ78-AJ66))</f>
        <v>0</v>
      </c>
      <c r="AK79" s="31" t="n">
        <f aca="false">MAX(0,MIN(AK73-SUM($B76:AK76), AK77-AK78-AK66))</f>
        <v>0</v>
      </c>
    </row>
    <row r="80" customFormat="false" ht="15" hidden="false" customHeight="true" outlineLevel="0" collapsed="false">
      <c r="A80" s="25" t="s">
        <v>313</v>
      </c>
      <c r="B80" s="30" t="n">
        <f aca="false">0</f>
        <v>0</v>
      </c>
      <c r="C80" s="30" t="n">
        <f aca="false">0</f>
        <v>0</v>
      </c>
      <c r="D80" s="30" t="n">
        <f aca="false">0</f>
        <v>0</v>
      </c>
      <c r="E80" s="30" t="n">
        <f aca="false">0</f>
        <v>0</v>
      </c>
      <c r="F80" s="30" t="n">
        <f aca="false">0</f>
        <v>0</v>
      </c>
      <c r="G80" s="30" t="n">
        <f aca="false">0</f>
        <v>0</v>
      </c>
      <c r="H80" s="30" t="n">
        <f aca="false">0</f>
        <v>0</v>
      </c>
      <c r="I80" s="30" t="n">
        <f aca="false">0</f>
        <v>0</v>
      </c>
      <c r="J80" s="30" t="n">
        <f aca="false">0</f>
        <v>0</v>
      </c>
      <c r="K80" s="30" t="n">
        <f aca="false">0</f>
        <v>0</v>
      </c>
      <c r="L80" s="30" t="n">
        <f aca="false">0</f>
        <v>0</v>
      </c>
      <c r="M80" s="30" t="n">
        <f aca="false">0</f>
        <v>0</v>
      </c>
      <c r="N80" s="30" t="n">
        <f aca="false">0</f>
        <v>0</v>
      </c>
      <c r="O80" s="30" t="n">
        <f aca="false">0</f>
        <v>0</v>
      </c>
      <c r="P80" s="30" t="n">
        <f aca="false">0</f>
        <v>0</v>
      </c>
      <c r="Q80" s="30" t="n">
        <f aca="false">0</f>
        <v>0</v>
      </c>
      <c r="R80" s="30" t="n">
        <f aca="false">0</f>
        <v>0</v>
      </c>
      <c r="S80" s="30" t="n">
        <f aca="false">0</f>
        <v>0</v>
      </c>
      <c r="T80" s="30" t="n">
        <f aca="false">0</f>
        <v>0</v>
      </c>
      <c r="U80" s="30" t="n">
        <f aca="false">0</f>
        <v>0</v>
      </c>
      <c r="V80" s="30" t="n">
        <f aca="false">0</f>
        <v>0</v>
      </c>
      <c r="W80" s="30" t="n">
        <f aca="false">0</f>
        <v>0</v>
      </c>
      <c r="X80" s="30" t="n">
        <f aca="false">0</f>
        <v>0</v>
      </c>
      <c r="Y80" s="30" t="n">
        <f aca="false">0</f>
        <v>0</v>
      </c>
      <c r="Z80" s="30" t="n">
        <f aca="false">0</f>
        <v>0</v>
      </c>
      <c r="AA80" s="30" t="n">
        <f aca="false">0</f>
        <v>0</v>
      </c>
      <c r="AB80" s="30" t="n">
        <f aca="false">0</f>
        <v>0</v>
      </c>
      <c r="AC80" s="30" t="n">
        <f aca="false">0</f>
        <v>0</v>
      </c>
      <c r="AD80" s="30" t="n">
        <f aca="false">0</f>
        <v>0</v>
      </c>
      <c r="AE80" s="30" t="n">
        <f aca="false">0</f>
        <v>0</v>
      </c>
      <c r="AF80" s="30" t="n">
        <f aca="false">0</f>
        <v>0</v>
      </c>
      <c r="AG80" s="30" t="n">
        <f aca="false">0</f>
        <v>0</v>
      </c>
      <c r="AH80" s="30" t="n">
        <f aca="false">0</f>
        <v>0</v>
      </c>
      <c r="AI80" s="30" t="n">
        <f aca="false">0</f>
        <v>0</v>
      </c>
      <c r="AJ80" s="30" t="n">
        <f aca="false">0</f>
        <v>0</v>
      </c>
      <c r="AK80" s="30" t="n">
        <f aca="false">0</f>
        <v>0</v>
      </c>
    </row>
    <row r="81" customFormat="false" ht="15" hidden="false" customHeight="true" outlineLevel="0" collapsed="false">
      <c r="A81" s="25" t="s">
        <v>314</v>
      </c>
      <c r="B81" s="30" t="n">
        <f aca="false">MAX(0,B33-B27)</f>
        <v>0</v>
      </c>
      <c r="C81" s="30" t="n">
        <f aca="false">MAX(0,C33-C27)</f>
        <v>0</v>
      </c>
      <c r="D81" s="30" t="n">
        <f aca="false">MAX(0,D33-D27)</f>
        <v>0</v>
      </c>
      <c r="E81" s="30" t="n">
        <f aca="false">MAX(0,E33-E27)</f>
        <v>0</v>
      </c>
      <c r="F81" s="30" t="n">
        <f aca="false">MAX(0,F33-F27)</f>
        <v>0</v>
      </c>
      <c r="G81" s="30" t="n">
        <f aca="false">MAX(0,G33-G27)</f>
        <v>0</v>
      </c>
      <c r="H81" s="30" t="n">
        <f aca="false">MAX(0,H33-H27)</f>
        <v>0</v>
      </c>
      <c r="I81" s="30" t="n">
        <f aca="false">MAX(0,I33-I27)</f>
        <v>0</v>
      </c>
      <c r="J81" s="30" t="n">
        <f aca="false">MAX(0,J33-J27)</f>
        <v>0</v>
      </c>
      <c r="K81" s="30" t="n">
        <f aca="false">MAX(0,K33-K27)</f>
        <v>0</v>
      </c>
      <c r="L81" s="30" t="n">
        <f aca="false">MAX(0,L33-L27)</f>
        <v>0</v>
      </c>
      <c r="M81" s="30" t="n">
        <f aca="false">MAX(0,M33-M27)</f>
        <v>0</v>
      </c>
      <c r="N81" s="30" t="n">
        <f aca="false">MAX(0,N33-N27)</f>
        <v>0</v>
      </c>
      <c r="O81" s="30" t="n">
        <f aca="false">MAX(0,O33-O27)</f>
        <v>0</v>
      </c>
      <c r="P81" s="30" t="n">
        <f aca="false">MAX(0,P33-P27)</f>
        <v>0</v>
      </c>
      <c r="Q81" s="30" t="n">
        <f aca="false">MAX(0,Q33-Q27)</f>
        <v>0</v>
      </c>
      <c r="R81" s="30" t="n">
        <f aca="false">MAX(0,R33-R27)</f>
        <v>0</v>
      </c>
      <c r="S81" s="30" t="n">
        <f aca="false">MAX(0,S33-S27)</f>
        <v>0</v>
      </c>
      <c r="T81" s="30" t="n">
        <f aca="false">MAX(0,T33-T27)</f>
        <v>0</v>
      </c>
      <c r="U81" s="30" t="n">
        <f aca="false">MAX(0,U33-U27)</f>
        <v>0</v>
      </c>
      <c r="V81" s="30" t="n">
        <f aca="false">MAX(0,V33-V27)</f>
        <v>0</v>
      </c>
      <c r="W81" s="30" t="n">
        <f aca="false">MAX(0,W33-W27)</f>
        <v>0</v>
      </c>
      <c r="X81" s="30" t="n">
        <f aca="false">MAX(0,X33-X27)</f>
        <v>0</v>
      </c>
      <c r="Y81" s="30" t="n">
        <f aca="false">MAX(0,Y33-Y27)</f>
        <v>0</v>
      </c>
      <c r="Z81" s="30" t="n">
        <f aca="false">MAX(0,Z33-Z27)</f>
        <v>0</v>
      </c>
      <c r="AA81" s="30" t="n">
        <f aca="false">MAX(0,AA33-AA27)</f>
        <v>0</v>
      </c>
      <c r="AB81" s="30" t="n">
        <f aca="false">MAX(0,AB33-AB27)</f>
        <v>0</v>
      </c>
      <c r="AC81" s="30" t="n">
        <f aca="false">MAX(0,AC33-AC27)</f>
        <v>0</v>
      </c>
      <c r="AD81" s="30" t="n">
        <f aca="false">MAX(0,AD33-AD27)</f>
        <v>0</v>
      </c>
      <c r="AE81" s="30" t="n">
        <f aca="false">MAX(0,AE33-AE27)</f>
        <v>0</v>
      </c>
      <c r="AF81" s="30" t="n">
        <f aca="false">MAX(0,AF33-AF27)</f>
        <v>0</v>
      </c>
      <c r="AG81" s="30" t="n">
        <f aca="false">MAX(0,AG33-AG27)</f>
        <v>0</v>
      </c>
      <c r="AH81" s="30" t="n">
        <f aca="false">MAX(0,AH33-AH27)</f>
        <v>0</v>
      </c>
      <c r="AI81" s="30" t="n">
        <f aca="false">MAX(0,AI33-AI27)</f>
        <v>0</v>
      </c>
      <c r="AJ81" s="30" t="n">
        <f aca="false">MAX(0,AJ33-AJ27)</f>
        <v>0</v>
      </c>
      <c r="AK81" s="30" t="n">
        <f aca="false">MAX(0,AK33-AK27)</f>
        <v>0</v>
      </c>
    </row>
    <row r="82" customFormat="false" ht="15" hidden="false" customHeight="true" outlineLevel="0" collapsed="false">
      <c r="A82" s="25" t="s">
        <v>315</v>
      </c>
      <c r="B82" s="30" t="n">
        <f aca="false">B77-(Inputs!$B$6+B72+B75-B76)</f>
        <v>0</v>
      </c>
      <c r="C82" s="30" t="n">
        <f aca="false">C77-(B77+C72+C75-C76)</f>
        <v>0</v>
      </c>
      <c r="D82" s="30" t="n">
        <f aca="false">D77-(C77+D72+D75-D76)</f>
        <v>0</v>
      </c>
      <c r="E82" s="30" t="n">
        <f aca="false">E77-(D77+E72+E75-E76)</f>
        <v>0</v>
      </c>
      <c r="F82" s="30" t="n">
        <f aca="false">F77-(E77+F72+F75-F76)</f>
        <v>0</v>
      </c>
      <c r="G82" s="30" t="n">
        <f aca="false">G77-(F77+G72+G75-G76)</f>
        <v>0</v>
      </c>
      <c r="H82" s="30" t="n">
        <f aca="false">H77-(G77+H72+H75-H76)</f>
        <v>0</v>
      </c>
      <c r="I82" s="30" t="n">
        <f aca="false">I77-(H77+I72+I75-I76)</f>
        <v>0</v>
      </c>
      <c r="J82" s="30" t="n">
        <f aca="false">J77-(I77+J72+J75-J76)</f>
        <v>0</v>
      </c>
      <c r="K82" s="30" t="n">
        <f aca="false">K77-(J77+K72+K75-K76)</f>
        <v>0</v>
      </c>
      <c r="L82" s="30" t="n">
        <f aca="false">L77-(K77+L72+L75-L76)</f>
        <v>0</v>
      </c>
      <c r="M82" s="30" t="n">
        <f aca="false">M77-(L77+M72+M75-M76)</f>
        <v>0</v>
      </c>
      <c r="N82" s="30" t="n">
        <f aca="false">N77-(M77+N72+N75-N76)</f>
        <v>0</v>
      </c>
      <c r="O82" s="30" t="n">
        <f aca="false">O77-(N77+O72+O75-O76)</f>
        <v>0</v>
      </c>
      <c r="P82" s="30" t="n">
        <f aca="false">P77-(O77+P72+P75-P76)</f>
        <v>0</v>
      </c>
      <c r="Q82" s="30" t="n">
        <f aca="false">Q77-(P77+Q72+Q75-Q76)</f>
        <v>0</v>
      </c>
      <c r="R82" s="30" t="n">
        <f aca="false">R77-(Q77+R72+R75-R76)</f>
        <v>0</v>
      </c>
      <c r="S82" s="30" t="n">
        <f aca="false">S77-(R77+S72+S75-S76)</f>
        <v>0</v>
      </c>
      <c r="T82" s="30" t="n">
        <f aca="false">T77-(S77+T72+T75-T76)</f>
        <v>0</v>
      </c>
      <c r="U82" s="30" t="n">
        <f aca="false">U77-(T77+U72+U75-U76)</f>
        <v>0</v>
      </c>
      <c r="V82" s="30" t="n">
        <f aca="false">V77-(U77+V72+V75-V76)</f>
        <v>0</v>
      </c>
      <c r="W82" s="30" t="n">
        <f aca="false">W77-(V77+W72+W75-W76)</f>
        <v>0</v>
      </c>
      <c r="X82" s="30" t="n">
        <f aca="false">X77-(W77+X72+X75-X76)</f>
        <v>0</v>
      </c>
      <c r="Y82" s="30" t="n">
        <f aca="false">Y77-(X77+Y72+Y75-Y76)</f>
        <v>0</v>
      </c>
      <c r="Z82" s="30" t="n">
        <f aca="false">Z77-(Y77+Z72+Z75-Z76)</f>
        <v>0</v>
      </c>
      <c r="AA82" s="30" t="n">
        <f aca="false">AA77-(Z77+AA72+AA75-AA76)</f>
        <v>0</v>
      </c>
      <c r="AB82" s="30" t="n">
        <f aca="false">AB77-(AA77+AB72+AB75-AB76)</f>
        <v>0</v>
      </c>
      <c r="AC82" s="30" t="n">
        <f aca="false">AC77-(AB77+AC72+AC75-AC76)</f>
        <v>0</v>
      </c>
      <c r="AD82" s="30" t="n">
        <f aca="false">AD77-(AC77+AD72+AD75-AD76)</f>
        <v>0</v>
      </c>
      <c r="AE82" s="30" t="n">
        <f aca="false">AE77-(AD77+AE72+AE75-AE76)</f>
        <v>0</v>
      </c>
      <c r="AF82" s="30" t="n">
        <f aca="false">AF77-(AE77+AF72+AF75-AF76)</f>
        <v>0</v>
      </c>
      <c r="AG82" s="30" t="n">
        <f aca="false">AG77-(AF77+AG72+AG75-AG76)</f>
        <v>0</v>
      </c>
      <c r="AH82" s="30" t="n">
        <f aca="false">AH77-(AG77+AH72+AH75-AH76)</f>
        <v>0</v>
      </c>
      <c r="AI82" s="30" t="n">
        <f aca="false">AI77-(AH77+AI72+AI75-AI76)</f>
        <v>0</v>
      </c>
      <c r="AJ82" s="30" t="n">
        <f aca="false">AJ77-(AI77+AJ72+AJ75-AJ76)</f>
        <v>0</v>
      </c>
      <c r="AK82" s="30" t="n">
        <f aca="false">AK77-(AJ77+AK72+AK75-AK76)</f>
        <v>0</v>
      </c>
    </row>
    <row r="83" customFormat="false" ht="15" hidden="false" customHeight="true" outlineLevel="0" collapsed="false">
      <c r="A83" s="25" t="s">
        <v>316</v>
      </c>
      <c r="B83" s="30" t="n">
        <f aca="false">B43-SUM(B39:B42)</f>
        <v>0</v>
      </c>
      <c r="C83" s="30" t="n">
        <f aca="false">C43-SUM(C39:C42)</f>
        <v>0</v>
      </c>
      <c r="D83" s="30" t="n">
        <f aca="false">D43-SUM(D39:D42)</f>
        <v>0</v>
      </c>
      <c r="E83" s="30" t="n">
        <f aca="false">E43-SUM(E39:E42)</f>
        <v>0</v>
      </c>
      <c r="F83" s="30" t="n">
        <f aca="false">F43-SUM(F39:F42)</f>
        <v>0</v>
      </c>
      <c r="G83" s="30" t="n">
        <f aca="false">G43-SUM(G39:G42)</f>
        <v>0</v>
      </c>
      <c r="H83" s="30" t="n">
        <f aca="false">H43-SUM(H39:H42)</f>
        <v>0</v>
      </c>
      <c r="I83" s="30" t="n">
        <f aca="false">I43-SUM(I39:I42)</f>
        <v>0</v>
      </c>
      <c r="J83" s="30" t="n">
        <f aca="false">J43-SUM(J39:J42)</f>
        <v>0</v>
      </c>
      <c r="K83" s="30" t="n">
        <f aca="false">K43-SUM(K39:K42)</f>
        <v>0</v>
      </c>
      <c r="L83" s="30" t="n">
        <f aca="false">L43-SUM(L39:L42)</f>
        <v>0</v>
      </c>
      <c r="M83" s="30" t="n">
        <f aca="false">M43-SUM(M39:M42)</f>
        <v>0</v>
      </c>
      <c r="N83" s="30" t="n">
        <f aca="false">N43-SUM(N39:N42)</f>
        <v>0</v>
      </c>
      <c r="O83" s="30" t="n">
        <f aca="false">O43-SUM(O39:O42)</f>
        <v>0</v>
      </c>
      <c r="P83" s="30" t="n">
        <f aca="false">P43-SUM(P39:P42)</f>
        <v>0</v>
      </c>
      <c r="Q83" s="30" t="n">
        <f aca="false">Q43-SUM(Q39:Q42)</f>
        <v>0</v>
      </c>
      <c r="R83" s="30" t="n">
        <f aca="false">R43-SUM(R39:R42)</f>
        <v>0</v>
      </c>
      <c r="S83" s="30" t="n">
        <f aca="false">S43-SUM(S39:S42)</f>
        <v>0</v>
      </c>
      <c r="T83" s="30" t="n">
        <f aca="false">T43-SUM(T39:T42)</f>
        <v>0</v>
      </c>
      <c r="U83" s="30" t="n">
        <f aca="false">U43-SUM(U39:U42)</f>
        <v>0</v>
      </c>
      <c r="V83" s="30" t="n">
        <f aca="false">V43-SUM(V39:V42)</f>
        <v>0</v>
      </c>
      <c r="W83" s="30" t="n">
        <f aca="false">W43-SUM(W39:W42)</f>
        <v>0</v>
      </c>
      <c r="X83" s="30" t="n">
        <f aca="false">X43-SUM(X39:X42)</f>
        <v>0</v>
      </c>
      <c r="Y83" s="30" t="n">
        <f aca="false">Y43-SUM(Y39:Y42)</f>
        <v>0</v>
      </c>
      <c r="Z83" s="30" t="n">
        <f aca="false">Z43-SUM(Z39:Z42)</f>
        <v>0</v>
      </c>
      <c r="AA83" s="30" t="n">
        <f aca="false">AA43-SUM(AA39:AA42)</f>
        <v>0</v>
      </c>
      <c r="AB83" s="30" t="n">
        <f aca="false">AB43-SUM(AB39:AB42)</f>
        <v>0</v>
      </c>
      <c r="AC83" s="30" t="n">
        <f aca="false">AC43-SUM(AC39:AC42)</f>
        <v>0</v>
      </c>
      <c r="AD83" s="30" t="n">
        <f aca="false">AD43-SUM(AD39:AD42)</f>
        <v>0</v>
      </c>
      <c r="AE83" s="30" t="n">
        <f aca="false">AE43-SUM(AE39:AE42)</f>
        <v>0</v>
      </c>
      <c r="AF83" s="30" t="n">
        <f aca="false">AF43-SUM(AF39:AF42)</f>
        <v>0</v>
      </c>
      <c r="AG83" s="30" t="n">
        <f aca="false">AG43-SUM(AG39:AG42)</f>
        <v>0</v>
      </c>
      <c r="AH83" s="30" t="n">
        <f aca="false">AH43-SUM(AH39:AH42)</f>
        <v>0</v>
      </c>
      <c r="AI83" s="30" t="n">
        <f aca="false">AI43-SUM(AI39:AI42)</f>
        <v>0</v>
      </c>
      <c r="AJ83" s="30" t="n">
        <f aca="false">AJ43-SUM(AJ39:AJ42)</f>
        <v>0</v>
      </c>
      <c r="AK83" s="30" t="n">
        <f aca="false">AK43-SUM(AK39:AK42)</f>
        <v>0</v>
      </c>
    </row>
    <row r="84" customFormat="false" ht="15" hidden="false" customHeight="true" outlineLevel="0" collapsed="false">
      <c r="A84" s="25" t="s">
        <v>317</v>
      </c>
      <c r="B84" s="30" t="n">
        <f aca="false">B19-B17</f>
        <v>0</v>
      </c>
      <c r="C84" s="30" t="n">
        <f aca="false">C19-C17</f>
        <v>0</v>
      </c>
      <c r="D84" s="30" t="n">
        <f aca="false">D19-D17</f>
        <v>0</v>
      </c>
      <c r="E84" s="30" t="n">
        <f aca="false">E19-E17</f>
        <v>0</v>
      </c>
      <c r="F84" s="30" t="n">
        <f aca="false">F19-F17</f>
        <v>0</v>
      </c>
      <c r="G84" s="30" t="n">
        <f aca="false">G19-G17</f>
        <v>0</v>
      </c>
      <c r="H84" s="30" t="n">
        <f aca="false">H19-H17</f>
        <v>0</v>
      </c>
      <c r="I84" s="30" t="n">
        <f aca="false">I19-I17</f>
        <v>0</v>
      </c>
      <c r="J84" s="30" t="n">
        <f aca="false">J19-J17</f>
        <v>0</v>
      </c>
      <c r="K84" s="30" t="n">
        <f aca="false">K19-K17</f>
        <v>0</v>
      </c>
      <c r="L84" s="30" t="n">
        <f aca="false">L19-L17</f>
        <v>0</v>
      </c>
      <c r="M84" s="30" t="n">
        <f aca="false">M19-M17</f>
        <v>0</v>
      </c>
      <c r="N84" s="30" t="n">
        <f aca="false">N19-N17</f>
        <v>0</v>
      </c>
      <c r="O84" s="30" t="n">
        <f aca="false">O19-O17</f>
        <v>0</v>
      </c>
      <c r="P84" s="30" t="n">
        <f aca="false">P19-P17</f>
        <v>0</v>
      </c>
      <c r="Q84" s="30" t="n">
        <f aca="false">Q19-Q17</f>
        <v>0</v>
      </c>
      <c r="R84" s="30" t="n">
        <f aca="false">R19-R17</f>
        <v>0</v>
      </c>
      <c r="S84" s="30" t="n">
        <f aca="false">S19-S17</f>
        <v>0</v>
      </c>
      <c r="T84" s="30" t="n">
        <f aca="false">T19-T17</f>
        <v>0</v>
      </c>
      <c r="U84" s="30" t="n">
        <f aca="false">U19-U17</f>
        <v>0</v>
      </c>
      <c r="V84" s="30" t="n">
        <f aca="false">V19-V17</f>
        <v>0</v>
      </c>
      <c r="W84" s="30" t="n">
        <f aca="false">W19-W17</f>
        <v>0</v>
      </c>
      <c r="X84" s="30" t="n">
        <f aca="false">X19-X17</f>
        <v>0</v>
      </c>
      <c r="Y84" s="30" t="n">
        <f aca="false">Y19-Y17</f>
        <v>0</v>
      </c>
      <c r="Z84" s="30" t="n">
        <f aca="false">Z19-Z17</f>
        <v>0</v>
      </c>
      <c r="AA84" s="30" t="n">
        <f aca="false">AA19-AA17</f>
        <v>0</v>
      </c>
      <c r="AB84" s="30" t="n">
        <f aca="false">AB19-AB17</f>
        <v>0</v>
      </c>
      <c r="AC84" s="30" t="n">
        <f aca="false">AC19-AC17</f>
        <v>0</v>
      </c>
      <c r="AD84" s="30" t="n">
        <f aca="false">AD19-AD17</f>
        <v>0</v>
      </c>
      <c r="AE84" s="30" t="n">
        <f aca="false">AE19-AE17</f>
        <v>0</v>
      </c>
      <c r="AF84" s="30" t="n">
        <f aca="false">AF19-AF17</f>
        <v>0</v>
      </c>
      <c r="AG84" s="30" t="n">
        <f aca="false">AG19-AG17</f>
        <v>0</v>
      </c>
      <c r="AH84" s="30" t="n">
        <f aca="false">AH19-AH17</f>
        <v>0</v>
      </c>
      <c r="AI84" s="30" t="n">
        <f aca="false">AI19-AI17</f>
        <v>0</v>
      </c>
      <c r="AJ84" s="30" t="n">
        <f aca="false">AJ19-AJ17</f>
        <v>0</v>
      </c>
      <c r="AK84" s="30" t="n">
        <f aca="false">AK19-AK17</f>
        <v>0</v>
      </c>
    </row>
    <row r="85" customFormat="false" ht="15" hidden="false" customHeight="true" outlineLevel="0" collapsed="false">
      <c r="A85" s="25" t="s">
        <v>318</v>
      </c>
      <c r="B85" s="30" t="n">
        <f aca="false">B66</f>
        <v>0</v>
      </c>
      <c r="C85" s="30" t="n">
        <f aca="false">C66</f>
        <v>6075</v>
      </c>
      <c r="D85" s="30" t="n">
        <f aca="false">D66</f>
        <v>12150</v>
      </c>
      <c r="E85" s="30" t="n">
        <f aca="false">E66</f>
        <v>6075</v>
      </c>
      <c r="F85" s="30" t="n">
        <f aca="false">F66</f>
        <v>12150</v>
      </c>
      <c r="G85" s="30" t="n">
        <f aca="false">G66</f>
        <v>6075</v>
      </c>
      <c r="H85" s="30" t="n">
        <f aca="false">H66</f>
        <v>12150</v>
      </c>
      <c r="I85" s="30" t="n">
        <f aca="false">I66</f>
        <v>6075</v>
      </c>
      <c r="J85" s="30" t="n">
        <f aca="false">J66</f>
        <v>12150</v>
      </c>
      <c r="K85" s="30" t="n">
        <f aca="false">K66</f>
        <v>6075</v>
      </c>
      <c r="L85" s="30" t="n">
        <f aca="false">L66</f>
        <v>12150</v>
      </c>
      <c r="M85" s="30" t="n">
        <f aca="false">M66</f>
        <v>6075</v>
      </c>
      <c r="N85" s="30" t="n">
        <f aca="false">N66</f>
        <v>12150</v>
      </c>
      <c r="O85" s="30" t="n">
        <f aca="false">O66</f>
        <v>12150</v>
      </c>
      <c r="P85" s="30" t="n">
        <f aca="false">P66</f>
        <v>18225</v>
      </c>
      <c r="Q85" s="30" t="n">
        <f aca="false">Q66</f>
        <v>12150</v>
      </c>
      <c r="R85" s="30" t="n">
        <f aca="false">R66</f>
        <v>18225</v>
      </c>
      <c r="S85" s="30" t="n">
        <f aca="false">S66</f>
        <v>12150</v>
      </c>
      <c r="T85" s="30" t="n">
        <f aca="false">T66</f>
        <v>18225</v>
      </c>
      <c r="U85" s="30" t="n">
        <f aca="false">U66</f>
        <v>12150</v>
      </c>
      <c r="V85" s="30" t="n">
        <f aca="false">V66</f>
        <v>18225</v>
      </c>
      <c r="W85" s="30" t="n">
        <f aca="false">W66</f>
        <v>12150</v>
      </c>
      <c r="X85" s="30" t="n">
        <f aca="false">X66</f>
        <v>18225</v>
      </c>
      <c r="Y85" s="30" t="n">
        <f aca="false">Y66</f>
        <v>12150</v>
      </c>
      <c r="Z85" s="30" t="n">
        <f aca="false">Z66</f>
        <v>18225</v>
      </c>
      <c r="AA85" s="30" t="n">
        <f aca="false">AA66</f>
        <v>18225</v>
      </c>
      <c r="AB85" s="30" t="n">
        <f aca="false">AB66</f>
        <v>24300</v>
      </c>
      <c r="AC85" s="30" t="n">
        <f aca="false">AC66</f>
        <v>18225</v>
      </c>
      <c r="AD85" s="30" t="n">
        <f aca="false">AD66</f>
        <v>24300</v>
      </c>
      <c r="AE85" s="30" t="n">
        <f aca="false">AE66</f>
        <v>18225</v>
      </c>
      <c r="AF85" s="30" t="n">
        <f aca="false">AF66</f>
        <v>24300</v>
      </c>
      <c r="AG85" s="30" t="n">
        <f aca="false">AG66</f>
        <v>18225</v>
      </c>
      <c r="AH85" s="30" t="n">
        <f aca="false">AH66</f>
        <v>18225</v>
      </c>
      <c r="AI85" s="30" t="n">
        <f aca="false">AI66</f>
        <v>12150</v>
      </c>
      <c r="AJ85" s="30" t="n">
        <f aca="false">AJ66</f>
        <v>12150</v>
      </c>
      <c r="AK85" s="30" t="n">
        <f aca="false">AK66</f>
        <v>12150</v>
      </c>
    </row>
    <row r="86" customFormat="false" ht="15" hidden="false" customHeight="true" outlineLevel="0" collapsed="false">
      <c r="A86" s="25" t="s">
        <v>319</v>
      </c>
      <c r="B86" s="30" t="n">
        <f aca="false">B35</f>
        <v>0</v>
      </c>
      <c r="C86" s="30" t="n">
        <f aca="false">C35</f>
        <v>0</v>
      </c>
      <c r="D86" s="30" t="n">
        <f aca="false">D35</f>
        <v>0</v>
      </c>
      <c r="E86" s="30" t="n">
        <f aca="false">E35</f>
        <v>0</v>
      </c>
      <c r="F86" s="30" t="n">
        <f aca="false">F35</f>
        <v>0</v>
      </c>
      <c r="G86" s="30" t="n">
        <f aca="false">G35</f>
        <v>0</v>
      </c>
      <c r="H86" s="30" t="n">
        <f aca="false">H35</f>
        <v>0</v>
      </c>
      <c r="I86" s="30" t="n">
        <f aca="false">I35</f>
        <v>0</v>
      </c>
      <c r="J86" s="30" t="n">
        <f aca="false">J35</f>
        <v>0</v>
      </c>
      <c r="K86" s="30" t="n">
        <f aca="false">K35</f>
        <v>0</v>
      </c>
      <c r="L86" s="30" t="n">
        <f aca="false">L35</f>
        <v>0</v>
      </c>
      <c r="M86" s="30" t="n">
        <f aca="false">M35</f>
        <v>0</v>
      </c>
      <c r="N86" s="30" t="n">
        <f aca="false">N35</f>
        <v>0</v>
      </c>
      <c r="O86" s="30" t="n">
        <f aca="false">O35</f>
        <v>0</v>
      </c>
      <c r="P86" s="30" t="n">
        <f aca="false">P35</f>
        <v>0</v>
      </c>
      <c r="Q86" s="30" t="n">
        <f aca="false">Q35</f>
        <v>0</v>
      </c>
      <c r="R86" s="30" t="n">
        <f aca="false">R35</f>
        <v>0</v>
      </c>
      <c r="S86" s="30" t="n">
        <f aca="false">S35</f>
        <v>0</v>
      </c>
      <c r="T86" s="30" t="n">
        <f aca="false">T35</f>
        <v>0</v>
      </c>
      <c r="U86" s="30" t="n">
        <f aca="false">U35</f>
        <v>0</v>
      </c>
      <c r="V86" s="30" t="n">
        <f aca="false">V35</f>
        <v>0</v>
      </c>
      <c r="W86" s="30" t="n">
        <f aca="false">W35</f>
        <v>0</v>
      </c>
      <c r="X86" s="30" t="n">
        <f aca="false">X35</f>
        <v>0</v>
      </c>
      <c r="Y86" s="30" t="n">
        <f aca="false">Y35</f>
        <v>0</v>
      </c>
      <c r="Z86" s="30" t="n">
        <f aca="false">Z35</f>
        <v>0</v>
      </c>
      <c r="AA86" s="30" t="n">
        <f aca="false">AA35</f>
        <v>0</v>
      </c>
      <c r="AB86" s="30" t="n">
        <f aca="false">AB35</f>
        <v>0</v>
      </c>
      <c r="AC86" s="30" t="n">
        <f aca="false">AC35</f>
        <v>0</v>
      </c>
      <c r="AD86" s="30" t="n">
        <f aca="false">AD35</f>
        <v>0</v>
      </c>
      <c r="AE86" s="30" t="n">
        <f aca="false">AE35</f>
        <v>0</v>
      </c>
      <c r="AF86" s="30" t="n">
        <f aca="false">AF35</f>
        <v>0</v>
      </c>
      <c r="AG86" s="30" t="n">
        <f aca="false">AG35</f>
        <v>0</v>
      </c>
      <c r="AH86" s="30" t="n">
        <f aca="false">AH35</f>
        <v>1</v>
      </c>
      <c r="AI86" s="30" t="n">
        <f aca="false">AI35</f>
        <v>2</v>
      </c>
      <c r="AJ86" s="30" t="n">
        <f aca="false">AJ35</f>
        <v>4</v>
      </c>
      <c r="AK86" s="30" t="n">
        <f aca="false">AK35</f>
        <v>5</v>
      </c>
    </row>
    <row r="87" customFormat="false" ht="15" hidden="false" customHeight="true" outlineLevel="0" collapsed="false">
      <c r="A87" s="25" t="s">
        <v>320</v>
      </c>
      <c r="B87" s="29" t="n">
        <f aca="false">IFERROR(SUM(B39:B40)/B43,0)</f>
        <v>0</v>
      </c>
      <c r="C87" s="29" t="n">
        <f aca="false">IFERROR(SUM(C39:C40)/C43,0)</f>
        <v>0</v>
      </c>
      <c r="D87" s="29" t="n">
        <f aca="false">IFERROR(SUM(D39:D40)/D43,0)</f>
        <v>0.0834632734217705</v>
      </c>
      <c r="E87" s="29" t="n">
        <f aca="false">IFERROR(SUM(E39:E40)/E43,0)</f>
        <v>0.151336102208759</v>
      </c>
      <c r="F87" s="29" t="n">
        <f aca="false">IFERROR(SUM(F39:F40)/F43,0)</f>
        <v>0.364849329902459</v>
      </c>
      <c r="G87" s="29" t="n">
        <f aca="false">IFERROR(SUM(G39:G40)/G43,0)</f>
        <v>0.296280111888991</v>
      </c>
      <c r="H87" s="29" t="n">
        <f aca="false">IFERROR(SUM(H39:H40)/H43,0)</f>
        <v>0.492851832235483</v>
      </c>
      <c r="I87" s="29" t="n">
        <f aca="false">IFERROR(SUM(I39:I40)/I43,0)</f>
        <v>0.389695856137628</v>
      </c>
      <c r="J87" s="29" t="n">
        <f aca="false">IFERROR(SUM(J39:J40)/J43,0)</f>
        <v>0.566012521195271</v>
      </c>
      <c r="K87" s="29" t="n">
        <f aca="false">IFERROR(SUM(K39:K40)/K43,0)</f>
        <v>0.454902865802685</v>
      </c>
      <c r="L87" s="29" t="n">
        <f aca="false">IFERROR(SUM(L39:L40)/L43,0)</f>
        <v>0.613350272557333</v>
      </c>
      <c r="M87" s="29" t="n">
        <f aca="false">IFERROR(SUM(M39:M40)/M43,0)</f>
        <v>0.502993869985205</v>
      </c>
      <c r="N87" s="29" t="n">
        <f aca="false">IFERROR(SUM(N39:N40)/N43,0)</f>
        <v>0.646480299803145</v>
      </c>
      <c r="O87" s="29" t="n">
        <f aca="false">IFERROR(SUM(O39:O40)/O43,0)</f>
        <v>0.539919522150533</v>
      </c>
      <c r="P87" s="29" t="n">
        <f aca="false">IFERROR(SUM(P39:P40)/P43,0)</f>
        <v>0.560713389321253</v>
      </c>
      <c r="Q87" s="29" t="n">
        <f aca="false">IFERROR(SUM(Q39:Q40)/Q43,0)</f>
        <v>0.504628124144565</v>
      </c>
      <c r="R87" s="29" t="n">
        <f aca="false">IFERROR(SUM(R39:R40)/R43,0)</f>
        <v>0.602334399018127</v>
      </c>
      <c r="S87" s="29" t="n">
        <f aca="false">IFERROR(SUM(S39:S40)/S43,0)</f>
        <v>0.50357587631421</v>
      </c>
      <c r="T87" s="29" t="n">
        <f aca="false">IFERROR(SUM(T39:T40)/T43,0)</f>
        <v>0.601535441455045</v>
      </c>
      <c r="U87" s="29" t="n">
        <f aca="false">IFERROR(SUM(U39:U40)/U43,0)</f>
        <v>0.544333884531233</v>
      </c>
      <c r="V87" s="29" t="n">
        <f aca="false">IFERROR(SUM(V39:V40)/V43,0)</f>
        <v>0.632262660325798</v>
      </c>
      <c r="W87" s="29" t="n">
        <f aca="false">IFERROR(SUM(W39:W40)/W43,0)</f>
        <v>0.575881112622525</v>
      </c>
      <c r="X87" s="29" t="n">
        <f aca="false">IFERROR(SUM(X39:X40)/X43,0)</f>
        <v>0.655740064915406</v>
      </c>
      <c r="Y87" s="29" t="n">
        <f aca="false">IFERROR(SUM(Y39:Y40)/Y43,0)</f>
        <v>0.601018292616978</v>
      </c>
      <c r="Z87" s="29" t="n">
        <f aca="false">IFERROR(SUM(Z39:Z40)/Z43,0)</f>
        <v>0.674259354692346</v>
      </c>
      <c r="AA87" s="29" t="n">
        <f aca="false">IFERROR(SUM(AA39:AA40)/AA43,0)</f>
        <v>0.621515164247164</v>
      </c>
      <c r="AB87" s="29" t="n">
        <f aca="false">IFERROR(SUM(AB39:AB40)/AB43,0)</f>
        <v>0.632401704647058</v>
      </c>
      <c r="AC87" s="29" t="n">
        <f aca="false">IFERROR(SUM(AC39:AC40)/AC43,0)</f>
        <v>0.596269745897648</v>
      </c>
      <c r="AD87" s="29" t="n">
        <f aca="false">IFERROR(SUM(AD39:AD40)/AD43,0)</f>
        <v>0.691258901372367</v>
      </c>
      <c r="AE87" s="29" t="n">
        <f aca="false">IFERROR(SUM(AE39:AE40)/AE43,0)</f>
        <v>0.63013609714169</v>
      </c>
      <c r="AF87" s="29" t="n">
        <f aca="false">IFERROR(SUM(AF39:AF40)/AF43,0)</f>
        <v>0.760892492395003</v>
      </c>
      <c r="AG87" s="29" t="n">
        <f aca="false">IFERROR(SUM(AG39:AG40)/AG43,0)</f>
        <v>0.690680111599349</v>
      </c>
      <c r="AH87" s="29" t="n">
        <f aca="false">IFERROR(SUM(AH39:AH40)/AH43,0)</f>
        <v>0.767226990201749</v>
      </c>
      <c r="AI87" s="29" t="n">
        <f aca="false">IFERROR(SUM(AI39:AI40)/AI43,0)</f>
        <v>0.739556337212952</v>
      </c>
      <c r="AJ87" s="29" t="n">
        <f aca="false">IFERROR(SUM(AJ39:AJ40)/AJ43,0)</f>
        <v>0.806569095051514</v>
      </c>
      <c r="AK87" s="29" t="n">
        <f aca="false">IFERROR(SUM(AK39:AK40)/AK43,0)</f>
        <v>0.819957371142392</v>
      </c>
    </row>
    <row r="88" customFormat="false" ht="15" hidden="false" customHeight="true" outlineLevel="0" collapsed="false">
      <c r="A88" s="25" t="s">
        <v>321</v>
      </c>
      <c r="B88" s="30" t="n">
        <f aca="false">0+B11</f>
        <v>0</v>
      </c>
      <c r="C88" s="30" t="n">
        <f aca="false">B88+C11</f>
        <v>1</v>
      </c>
      <c r="D88" s="30" t="n">
        <f aca="false">C88+D11</f>
        <v>3</v>
      </c>
      <c r="E88" s="30" t="n">
        <f aca="false">D88+E11</f>
        <v>4</v>
      </c>
      <c r="F88" s="30" t="n">
        <f aca="false">E88+F11</f>
        <v>6</v>
      </c>
      <c r="G88" s="30" t="n">
        <f aca="false">F88+G11</f>
        <v>7</v>
      </c>
      <c r="H88" s="30" t="n">
        <f aca="false">G88+H11</f>
        <v>9</v>
      </c>
      <c r="I88" s="30" t="n">
        <f aca="false">H88+I11</f>
        <v>10</v>
      </c>
      <c r="J88" s="30" t="n">
        <f aca="false">I88+J11</f>
        <v>12</v>
      </c>
      <c r="K88" s="30" t="n">
        <f aca="false">J88+K11</f>
        <v>13</v>
      </c>
      <c r="L88" s="30" t="n">
        <f aca="false">K88+L11</f>
        <v>15</v>
      </c>
      <c r="M88" s="30" t="n">
        <f aca="false">L88+M11</f>
        <v>16</v>
      </c>
      <c r="N88" s="30" t="n">
        <f aca="false">M88+N11</f>
        <v>18</v>
      </c>
      <c r="O88" s="30" t="n">
        <f aca="false">N88+O11</f>
        <v>20</v>
      </c>
      <c r="P88" s="30" t="n">
        <f aca="false">O88+P11</f>
        <v>23</v>
      </c>
      <c r="Q88" s="30" t="n">
        <f aca="false">P88+Q11</f>
        <v>25</v>
      </c>
      <c r="R88" s="30" t="n">
        <f aca="false">Q88+R11</f>
        <v>28</v>
      </c>
      <c r="S88" s="30" t="n">
        <f aca="false">R88+S11</f>
        <v>30</v>
      </c>
      <c r="T88" s="30" t="n">
        <f aca="false">S88+T11</f>
        <v>33</v>
      </c>
      <c r="U88" s="30" t="n">
        <f aca="false">T88+U11</f>
        <v>35</v>
      </c>
      <c r="V88" s="30" t="n">
        <f aca="false">U88+V11</f>
        <v>38</v>
      </c>
      <c r="W88" s="30" t="n">
        <f aca="false">V88+W11</f>
        <v>40</v>
      </c>
      <c r="X88" s="30" t="n">
        <f aca="false">W88+X11</f>
        <v>43</v>
      </c>
      <c r="Y88" s="30" t="n">
        <f aca="false">X88+Y11</f>
        <v>45</v>
      </c>
      <c r="Z88" s="30" t="n">
        <f aca="false">Y88+Z11</f>
        <v>48</v>
      </c>
      <c r="AA88" s="30" t="n">
        <f aca="false">Z88+AA11</f>
        <v>51</v>
      </c>
      <c r="AB88" s="30" t="n">
        <f aca="false">AA88+AB11</f>
        <v>55</v>
      </c>
      <c r="AC88" s="30" t="n">
        <f aca="false">AB88+AC11</f>
        <v>58</v>
      </c>
      <c r="AD88" s="30" t="n">
        <f aca="false">AC88+AD11</f>
        <v>62</v>
      </c>
      <c r="AE88" s="30" t="n">
        <f aca="false">AD88+AE11</f>
        <v>65</v>
      </c>
      <c r="AF88" s="30" t="n">
        <f aca="false">AE88+AF11</f>
        <v>69</v>
      </c>
      <c r="AG88" s="30" t="n">
        <f aca="false">AF88+AG11</f>
        <v>72</v>
      </c>
      <c r="AH88" s="30" t="n">
        <f aca="false">AG88+AH11</f>
        <v>76</v>
      </c>
      <c r="AI88" s="30" t="n">
        <f aca="false">AH88+AI11</f>
        <v>79</v>
      </c>
      <c r="AJ88" s="30" t="n">
        <f aca="false">AI88+AJ11</f>
        <v>83</v>
      </c>
      <c r="AK88" s="30" t="n">
        <f aca="false">AJ88+AK11</f>
        <v>86</v>
      </c>
    </row>
    <row r="89" customFormat="false" ht="15" hidden="false" customHeight="true" outlineLevel="0" collapsed="false">
      <c r="A89" s="25" t="s">
        <v>322</v>
      </c>
      <c r="B89" s="30" t="n">
        <f aca="false">0+B15</f>
        <v>0</v>
      </c>
      <c r="C89" s="30" t="n">
        <f aca="false">B89+C15</f>
        <v>0</v>
      </c>
      <c r="D89" s="30" t="n">
        <f aca="false">C89+D15</f>
        <v>1</v>
      </c>
      <c r="E89" s="30" t="n">
        <f aca="false">D89+E15</f>
        <v>3</v>
      </c>
      <c r="F89" s="30" t="n">
        <f aca="false">E89+F15</f>
        <v>4</v>
      </c>
      <c r="G89" s="30" t="n">
        <f aca="false">F89+G15</f>
        <v>6</v>
      </c>
      <c r="H89" s="30" t="n">
        <f aca="false">G89+H15</f>
        <v>7</v>
      </c>
      <c r="I89" s="30" t="n">
        <f aca="false">H89+I15</f>
        <v>9</v>
      </c>
      <c r="J89" s="30" t="n">
        <f aca="false">I89+J15</f>
        <v>10</v>
      </c>
      <c r="K89" s="30" t="n">
        <f aca="false">J89+K15</f>
        <v>12</v>
      </c>
      <c r="L89" s="30" t="n">
        <f aca="false">K89+L15</f>
        <v>13</v>
      </c>
      <c r="M89" s="30" t="n">
        <f aca="false">L89+M15</f>
        <v>15</v>
      </c>
      <c r="N89" s="30" t="n">
        <f aca="false">M89+N15</f>
        <v>16</v>
      </c>
      <c r="O89" s="30" t="n">
        <f aca="false">N89+O15</f>
        <v>18</v>
      </c>
      <c r="P89" s="30" t="n">
        <f aca="false">O89+P15</f>
        <v>20</v>
      </c>
      <c r="Q89" s="30" t="n">
        <f aca="false">P89+Q15</f>
        <v>23</v>
      </c>
      <c r="R89" s="30" t="n">
        <f aca="false">Q89+R15</f>
        <v>25</v>
      </c>
      <c r="S89" s="30" t="n">
        <f aca="false">R89+S15</f>
        <v>28</v>
      </c>
      <c r="T89" s="30" t="n">
        <f aca="false">S89+T15</f>
        <v>30</v>
      </c>
      <c r="U89" s="30" t="n">
        <f aca="false">T89+U15</f>
        <v>33</v>
      </c>
      <c r="V89" s="30" t="n">
        <f aca="false">U89+V15</f>
        <v>35</v>
      </c>
      <c r="W89" s="30" t="n">
        <f aca="false">V89+W15</f>
        <v>38</v>
      </c>
      <c r="X89" s="30" t="n">
        <f aca="false">W89+X15</f>
        <v>40</v>
      </c>
      <c r="Y89" s="30" t="n">
        <f aca="false">X89+Y15</f>
        <v>43</v>
      </c>
      <c r="Z89" s="30" t="n">
        <f aca="false">Y89+Z15</f>
        <v>45</v>
      </c>
      <c r="AA89" s="30" t="n">
        <f aca="false">Z89+AA15</f>
        <v>48</v>
      </c>
      <c r="AB89" s="30" t="n">
        <f aca="false">AA89+AB15</f>
        <v>51</v>
      </c>
      <c r="AC89" s="30" t="n">
        <f aca="false">AB89+AC15</f>
        <v>55</v>
      </c>
      <c r="AD89" s="30" t="n">
        <f aca="false">AC89+AD15</f>
        <v>58</v>
      </c>
      <c r="AE89" s="30" t="n">
        <f aca="false">AD89+AE15</f>
        <v>62</v>
      </c>
      <c r="AF89" s="30" t="n">
        <f aca="false">AE89+AF15</f>
        <v>65</v>
      </c>
      <c r="AG89" s="30" t="n">
        <f aca="false">AF89+AG15</f>
        <v>69</v>
      </c>
      <c r="AH89" s="30" t="n">
        <f aca="false">AG89+AH15</f>
        <v>72</v>
      </c>
      <c r="AI89" s="30" t="n">
        <f aca="false">AH89+AI15</f>
        <v>75</v>
      </c>
      <c r="AJ89" s="30" t="n">
        <f aca="false">AI89+AJ15</f>
        <v>77</v>
      </c>
      <c r="AK89" s="30" t="n">
        <f aca="false">AJ89+AK15</f>
        <v>79</v>
      </c>
    </row>
    <row r="90" customFormat="false" ht="15" hidden="false" customHeight="true" outlineLevel="0" collapsed="false">
      <c r="A90" s="25" t="s">
        <v>323</v>
      </c>
      <c r="B90" s="30" t="n">
        <f aca="false">B88-B89-B35-B36</f>
        <v>0</v>
      </c>
      <c r="C90" s="30" t="n">
        <f aca="false">C88-C89-C35-C36</f>
        <v>0</v>
      </c>
      <c r="D90" s="30" t="n">
        <f aca="false">D88-D89-D35-D36</f>
        <v>0</v>
      </c>
      <c r="E90" s="30" t="n">
        <f aca="false">E88-E89-E35-E36</f>
        <v>0</v>
      </c>
      <c r="F90" s="30" t="n">
        <f aca="false">F88-F89-F35-F36</f>
        <v>0</v>
      </c>
      <c r="G90" s="30" t="n">
        <f aca="false">G88-G89-G35-G36</f>
        <v>0</v>
      </c>
      <c r="H90" s="30" t="n">
        <f aca="false">H88-H89-H35-H36</f>
        <v>0</v>
      </c>
      <c r="I90" s="30" t="n">
        <f aca="false">I88-I89-I35-I36</f>
        <v>0</v>
      </c>
      <c r="J90" s="30" t="n">
        <f aca="false">J88-J89-J35-J36</f>
        <v>0</v>
      </c>
      <c r="K90" s="30" t="n">
        <f aca="false">K88-K89-K35-K36</f>
        <v>0</v>
      </c>
      <c r="L90" s="30" t="n">
        <f aca="false">L88-L89-L35-L36</f>
        <v>0</v>
      </c>
      <c r="M90" s="30" t="n">
        <f aca="false">M88-M89-M35-M36</f>
        <v>0</v>
      </c>
      <c r="N90" s="30" t="n">
        <f aca="false">N88-N89-N35-N36</f>
        <v>0</v>
      </c>
      <c r="O90" s="30" t="n">
        <f aca="false">O88-O89-O35-O36</f>
        <v>0</v>
      </c>
      <c r="P90" s="30" t="n">
        <f aca="false">P88-P89-P35-P36</f>
        <v>0</v>
      </c>
      <c r="Q90" s="30" t="n">
        <f aca="false">Q88-Q89-Q35-Q36</f>
        <v>0</v>
      </c>
      <c r="R90" s="30" t="n">
        <f aca="false">R88-R89-R35-R36</f>
        <v>0</v>
      </c>
      <c r="S90" s="30" t="n">
        <f aca="false">S88-S89-S35-S36</f>
        <v>0</v>
      </c>
      <c r="T90" s="30" t="n">
        <f aca="false">T88-T89-T35-T36</f>
        <v>0</v>
      </c>
      <c r="U90" s="30" t="n">
        <f aca="false">U88-U89-U35-U36</f>
        <v>0</v>
      </c>
      <c r="V90" s="30" t="n">
        <f aca="false">V88-V89-V35-V36</f>
        <v>0</v>
      </c>
      <c r="W90" s="30" t="n">
        <f aca="false">W88-W89-W35-W36</f>
        <v>0</v>
      </c>
      <c r="X90" s="30" t="n">
        <f aca="false">X88-X89-X35-X36</f>
        <v>0</v>
      </c>
      <c r="Y90" s="30" t="n">
        <f aca="false">Y88-Y89-Y35-Y36</f>
        <v>0</v>
      </c>
      <c r="Z90" s="30" t="n">
        <f aca="false">Z88-Z89-Z35-Z36</f>
        <v>0</v>
      </c>
      <c r="AA90" s="30" t="n">
        <f aca="false">AA88-AA89-AA35-AA36</f>
        <v>0</v>
      </c>
      <c r="AB90" s="30" t="n">
        <f aca="false">AB88-AB89-AB35-AB36</f>
        <v>0</v>
      </c>
      <c r="AC90" s="30" t="n">
        <f aca="false">AC88-AC89-AC35-AC36</f>
        <v>0</v>
      </c>
      <c r="AD90" s="30" t="n">
        <f aca="false">AD88-AD89-AD35-AD36</f>
        <v>0</v>
      </c>
      <c r="AE90" s="30" t="n">
        <f aca="false">AE88-AE89-AE35-AE36</f>
        <v>0</v>
      </c>
      <c r="AF90" s="30" t="n">
        <f aca="false">AF88-AF89-AF35-AF36</f>
        <v>0</v>
      </c>
      <c r="AG90" s="30" t="n">
        <f aca="false">AG88-AG89-AG35-AG36</f>
        <v>0</v>
      </c>
      <c r="AH90" s="30" t="n">
        <f aca="false">AH88-AH89-AH35-AH36</f>
        <v>0</v>
      </c>
      <c r="AI90" s="30" t="n">
        <f aca="false">AI88-AI89-AI35-AI36</f>
        <v>0</v>
      </c>
      <c r="AJ90" s="30" t="n">
        <f aca="false">AJ88-AJ89-AJ35-AJ36</f>
        <v>0</v>
      </c>
      <c r="AK90" s="30" t="n">
        <f aca="false">AK88-AK89-AK35-AK36</f>
        <v>0</v>
      </c>
    </row>
    <row r="91" customFormat="false" ht="15" hidden="false" customHeight="true" outlineLevel="0" collapsed="false">
      <c r="A91" s="25" t="s">
        <v>324</v>
      </c>
      <c r="B91" s="30" t="n">
        <f aca="false">B43-B56-(B65-0)+(B66-0)-B64</f>
        <v>0</v>
      </c>
      <c r="C91" s="30" t="n">
        <f aca="false">C43-C56-(C65-B65)+(C66-B66)-C64</f>
        <v>0</v>
      </c>
      <c r="D91" s="30" t="n">
        <f aca="false">D43-D56-(D65-C65)+(D66-C66)-D64</f>
        <v>0</v>
      </c>
      <c r="E91" s="30" t="n">
        <f aca="false">E43-E56-(E65-D65)+(E66-D66)-E64</f>
        <v>0</v>
      </c>
      <c r="F91" s="30" t="n">
        <f aca="false">F43-F56-(F65-E65)+(F66-E66)-F64</f>
        <v>0</v>
      </c>
      <c r="G91" s="30" t="n">
        <f aca="false">G43-G56-(G65-F65)+(G66-F66)-G64</f>
        <v>0</v>
      </c>
      <c r="H91" s="30" t="n">
        <f aca="false">H43-H56-(H65-G65)+(H66-G66)-H64</f>
        <v>0</v>
      </c>
      <c r="I91" s="30" t="n">
        <f aca="false">I43-I56-(I65-H65)+(I66-H66)-I64</f>
        <v>0</v>
      </c>
      <c r="J91" s="30" t="n">
        <f aca="false">J43-J56-(J65-I65)+(J66-I66)-J64</f>
        <v>0</v>
      </c>
      <c r="K91" s="30" t="n">
        <f aca="false">K43-K56-(K65-J65)+(K66-J66)-K64</f>
        <v>0</v>
      </c>
      <c r="L91" s="30" t="n">
        <f aca="false">L43-L56-(L65-K65)+(L66-K66)-L64</f>
        <v>0</v>
      </c>
      <c r="M91" s="30" t="n">
        <f aca="false">M43-M56-(M65-L65)+(M66-L66)-M64</f>
        <v>0</v>
      </c>
      <c r="N91" s="30" t="n">
        <f aca="false">N43-N56-(N65-M65)+(N66-M66)-N64</f>
        <v>0</v>
      </c>
      <c r="O91" s="30" t="n">
        <f aca="false">O43-O56-(O65-N65)+(O66-N66)-O64</f>
        <v>0</v>
      </c>
      <c r="P91" s="30" t="n">
        <f aca="false">P43-P56-(P65-O65)+(P66-O66)-P64</f>
        <v>0</v>
      </c>
      <c r="Q91" s="30" t="n">
        <f aca="false">Q43-Q56-(Q65-P65)+(Q66-P66)-Q64</f>
        <v>0</v>
      </c>
      <c r="R91" s="30" t="n">
        <f aca="false">R43-R56-(R65-Q65)+(R66-Q66)-R64</f>
        <v>0</v>
      </c>
      <c r="S91" s="30" t="n">
        <f aca="false">S43-S56-(S65-R65)+(S66-R66)-S64</f>
        <v>0</v>
      </c>
      <c r="T91" s="30" t="n">
        <f aca="false">T43-T56-(T65-S65)+(T66-S66)-T64</f>
        <v>0</v>
      </c>
      <c r="U91" s="30" t="n">
        <f aca="false">U43-U56-(U65-T65)+(U66-T66)-U64</f>
        <v>0</v>
      </c>
      <c r="V91" s="30" t="n">
        <f aca="false">V43-V56-(V65-U65)+(V66-U66)-V64</f>
        <v>0</v>
      </c>
      <c r="W91" s="30" t="n">
        <f aca="false">W43-W56-(W65-V65)+(W66-V66)-W64</f>
        <v>0</v>
      </c>
      <c r="X91" s="30" t="n">
        <f aca="false">X43-X56-(X65-W65)+(X66-W66)-X64</f>
        <v>0</v>
      </c>
      <c r="Y91" s="30" t="n">
        <f aca="false">Y43-Y56-(Y65-X65)+(Y66-X66)-Y64</f>
        <v>0</v>
      </c>
      <c r="Z91" s="30" t="n">
        <f aca="false">Z43-Z56-(Z65-Y65)+(Z66-Y66)-Z64</f>
        <v>0</v>
      </c>
      <c r="AA91" s="30" t="n">
        <f aca="false">AA43-AA56-(AA65-Z65)+(AA66-Z66)-AA64</f>
        <v>0</v>
      </c>
      <c r="AB91" s="30" t="n">
        <f aca="false">AB43-AB56-(AB65-AA65)+(AB66-AA66)-AB64</f>
        <v>0</v>
      </c>
      <c r="AC91" s="30" t="n">
        <f aca="false">AC43-AC56-(AC65-AB65)+(AC66-AB66)-AC64</f>
        <v>0</v>
      </c>
      <c r="AD91" s="30" t="n">
        <f aca="false">AD43-AD56-(AD65-AC65)+(AD66-AC66)-AD64</f>
        <v>0</v>
      </c>
      <c r="AE91" s="30" t="n">
        <f aca="false">AE43-AE56-(AE65-AD65)+(AE66-AD66)-AE64</f>
        <v>0</v>
      </c>
      <c r="AF91" s="30" t="n">
        <f aca="false">AF43-AF56-(AF65-AE65)+(AF66-AE66)-AF64</f>
        <v>0</v>
      </c>
      <c r="AG91" s="30" t="n">
        <f aca="false">AG43-AG56-(AG65-AF65)+(AG66-AF66)-AG64</f>
        <v>0</v>
      </c>
      <c r="AH91" s="30" t="n">
        <f aca="false">AH43-AH56-(AH65-AG65)+(AH66-AG66)-AH64</f>
        <v>0</v>
      </c>
      <c r="AI91" s="30" t="n">
        <f aca="false">AI43-AI56-(AI65-AH65)+(AI66-AH66)-AI64</f>
        <v>0</v>
      </c>
      <c r="AJ91" s="30" t="n">
        <f aca="false">AJ43-AJ56-(AJ65-AI65)+(AJ66-AI66)-AJ64</f>
        <v>0</v>
      </c>
      <c r="AK91" s="30" t="n">
        <f aca="false">AK43-AK56-(AK65-AJ65)+(AK66-AJ66)-AK64</f>
        <v>0</v>
      </c>
    </row>
    <row r="92" customFormat="false" ht="15" hidden="false" customHeight="true" outlineLevel="0" collapsed="false">
      <c r="A92" s="25" t="s">
        <v>325</v>
      </c>
      <c r="B92" s="30" t="n">
        <f aca="false">B69-0-B67+B68</f>
        <v>0</v>
      </c>
      <c r="C92" s="30" t="n">
        <f aca="false">C69-B69-C67+C68</f>
        <v>0</v>
      </c>
      <c r="D92" s="30" t="n">
        <f aca="false">D69-C69-D67+D68</f>
        <v>0</v>
      </c>
      <c r="E92" s="30" t="n">
        <f aca="false">E69-D69-E67+E68</f>
        <v>0</v>
      </c>
      <c r="F92" s="30" t="n">
        <f aca="false">F69-E69-F67+F68</f>
        <v>0</v>
      </c>
      <c r="G92" s="30" t="n">
        <f aca="false">G69-F69-G67+G68</f>
        <v>0</v>
      </c>
      <c r="H92" s="30" t="n">
        <f aca="false">H69-G69-H67+H68</f>
        <v>0</v>
      </c>
      <c r="I92" s="30" t="n">
        <f aca="false">I69-H69-I67+I68</f>
        <v>0</v>
      </c>
      <c r="J92" s="30" t="n">
        <f aca="false">J69-I69-J67+J68</f>
        <v>0</v>
      </c>
      <c r="K92" s="30" t="n">
        <f aca="false">K69-J69-K67+K68</f>
        <v>0</v>
      </c>
      <c r="L92" s="30" t="n">
        <f aca="false">L69-K69-L67+L68</f>
        <v>0</v>
      </c>
      <c r="M92" s="30" t="n">
        <f aca="false">M69-L69-M67+M68</f>
        <v>0</v>
      </c>
      <c r="N92" s="30" t="n">
        <f aca="false">N69-M69-N67+N68</f>
        <v>0</v>
      </c>
      <c r="O92" s="30" t="n">
        <f aca="false">O69-N69-O67+O68</f>
        <v>0</v>
      </c>
      <c r="P92" s="30" t="n">
        <f aca="false">P69-O69-P67+P68</f>
        <v>0</v>
      </c>
      <c r="Q92" s="30" t="n">
        <f aca="false">Q69-P69-Q67+Q68</f>
        <v>0</v>
      </c>
      <c r="R92" s="30" t="n">
        <f aca="false">R69-Q69-R67+R68</f>
        <v>0</v>
      </c>
      <c r="S92" s="30" t="n">
        <f aca="false">S69-R69-S67+S68</f>
        <v>0</v>
      </c>
      <c r="T92" s="30" t="n">
        <f aca="false">T69-S69-T67+T68</f>
        <v>0</v>
      </c>
      <c r="U92" s="30" t="n">
        <f aca="false">U69-T69-U67+U68</f>
        <v>0</v>
      </c>
      <c r="V92" s="30" t="n">
        <f aca="false">V69-U69-V67+V68</f>
        <v>0</v>
      </c>
      <c r="W92" s="30" t="n">
        <f aca="false">W69-V69-W67+W68</f>
        <v>0</v>
      </c>
      <c r="X92" s="30" t="n">
        <f aca="false">X69-W69-X67+X68</f>
        <v>0</v>
      </c>
      <c r="Y92" s="30" t="n">
        <f aca="false">Y69-X69-Y67+Y68</f>
        <v>0</v>
      </c>
      <c r="Z92" s="30" t="n">
        <f aca="false">Z69-Y69-Z67+Z68</f>
        <v>0</v>
      </c>
      <c r="AA92" s="30" t="n">
        <f aca="false">AA69-Z69-AA67+AA68</f>
        <v>0</v>
      </c>
      <c r="AB92" s="30" t="n">
        <f aca="false">AB69-AA69-AB67+AB68</f>
        <v>0</v>
      </c>
      <c r="AC92" s="30" t="n">
        <f aca="false">AC69-AB69-AC67+AC68</f>
        <v>0</v>
      </c>
      <c r="AD92" s="30" t="n">
        <f aca="false">AD69-AC69-AD67+AD68</f>
        <v>0</v>
      </c>
      <c r="AE92" s="30" t="n">
        <f aca="false">AE69-AD69-AE67+AE68</f>
        <v>0</v>
      </c>
      <c r="AF92" s="30" t="n">
        <f aca="false">AF69-AE69-AF67+AF68</f>
        <v>0</v>
      </c>
      <c r="AG92" s="30" t="n">
        <f aca="false">AG69-AF69-AG67+AG68</f>
        <v>0</v>
      </c>
      <c r="AH92" s="30" t="n">
        <f aca="false">AH69-AG69-AH67+AH68</f>
        <v>0</v>
      </c>
      <c r="AI92" s="30" t="n">
        <f aca="false">AI69-AH69-AI67+AI68</f>
        <v>0</v>
      </c>
      <c r="AJ92" s="30" t="n">
        <f aca="false">AJ69-AI69-AJ67+AJ68</f>
        <v>0</v>
      </c>
      <c r="AK92" s="30" t="n">
        <f aca="false">AK69-AJ69-AK67+AK68</f>
        <v>0</v>
      </c>
    </row>
    <row r="93" customFormat="false" ht="15" hidden="false" customHeight="true" outlineLevel="0" collapsed="false">
      <c r="A93" s="25" t="s">
        <v>326</v>
      </c>
      <c r="B93" s="30" t="n">
        <f aca="false">B45+SUM(B46:B47)*(B28-B17*Cases!$I$21*Offers!$D$9)/B27+IFERROR(B48*B39/B43,0)</f>
        <v>0</v>
      </c>
      <c r="C93" s="30" t="n">
        <f aca="false">C45+SUM(C46:C47)*(C28-C17*Cases!$I$21*Offers!$D$9)/C27+IFERROR(C48*C39/C43,0)</f>
        <v>0</v>
      </c>
      <c r="D93" s="30" t="n">
        <f aca="false">D45+SUM(D46:D47)*(D28-D17*Cases!$I$21*Offers!$D$9)/D27+IFERROR(D48*D39/D43,0)</f>
        <v>432.972874705107</v>
      </c>
      <c r="E93" s="30" t="n">
        <f aca="false">E45+SUM(E46:E47)*(E28-E17*Cases!$I$21*Offers!$D$9)/E27+IFERROR(E48*E39/E43,0)</f>
        <v>1476.66726064329</v>
      </c>
      <c r="F93" s="30" t="n">
        <f aca="false">F45+SUM(F46:F47)*(F28-F17*Cases!$I$21*Offers!$D$9)/F27+IFERROR(F48*F39/F43,0)</f>
        <v>2317.31475007376</v>
      </c>
      <c r="G93" s="30" t="n">
        <f aca="false">G45+SUM(G46:G47)*(G28-G17*Cases!$I$21*Offers!$D$9)/G27+IFERROR(G48*G39/G43,0)</f>
        <v>3309.94369091616</v>
      </c>
      <c r="H93" s="30" t="n">
        <f aca="false">H45+SUM(H46:H47)*(H28-H17*Cases!$I$21*Offers!$D$9)/H27+IFERROR(H48*H39/H43,0)</f>
        <v>4152.38703776721</v>
      </c>
      <c r="I93" s="30" t="n">
        <f aca="false">I45+SUM(I46:I47)*(I28-I17*Cases!$I$21*Offers!$D$9)/I27+IFERROR(I48*I39/I43,0)</f>
        <v>5111.4597651316</v>
      </c>
      <c r="J93" s="30" t="n">
        <f aca="false">J45+SUM(J46:J47)*(J28-J17*Cases!$I$21*Offers!$D$9)/J27+IFERROR(J48*J39/J43,0)</f>
        <v>5948.40856049837</v>
      </c>
      <c r="K93" s="30" t="n">
        <f aca="false">K45+SUM(K46:K47)*(K28-K17*Cases!$I$21*Offers!$D$9)/K27+IFERROR(K48*K39/K43,0)</f>
        <v>6879.68343186367</v>
      </c>
      <c r="L93" s="30" t="n">
        <f aca="false">L45+SUM(L46:L47)*(L28-L17*Cases!$I$21*Offers!$D$9)/L27+IFERROR(L48*L39/L43,0)</f>
        <v>7707.509065657</v>
      </c>
      <c r="M93" s="30" t="n">
        <f aca="false">M45+SUM(M46:M47)*(M28-M17*Cases!$I$21*Offers!$D$9)/M27+IFERROR(M48*M39/M43,0)</f>
        <v>8614.25493299298</v>
      </c>
      <c r="N93" s="30" t="n">
        <f aca="false">N45+SUM(N46:N47)*(N28-N17*Cases!$I$21*Offers!$D$9)/N27+IFERROR(N48*N39/N43,0)</f>
        <v>9739.99337159483</v>
      </c>
      <c r="O93" s="30" t="n">
        <f aca="false">O45+SUM(O46:O47)*(O28-O17*Cases!$I$21*Offers!$D$9)/O27+IFERROR(O48*O39/O43,0)</f>
        <v>10681.520559684</v>
      </c>
      <c r="P93" s="30" t="n">
        <f aca="false">P45+SUM(P46:P47)*(P28-P17*Cases!$I$21*Offers!$D$9)/P27+IFERROR(P48*P39/P43,0)</f>
        <v>11906.8032224776</v>
      </c>
      <c r="Q93" s="30" t="n">
        <f aca="false">Q45+SUM(Q46:Q47)*(Q28-Q17*Cases!$I$21*Offers!$D$9)/Q27+IFERROR(Q48*Q39/Q43,0)</f>
        <v>13479.712648044</v>
      </c>
      <c r="R93" s="30" t="n">
        <f aca="false">R45+SUM(R46:R47)*(R28-R17*Cases!$I$21*Offers!$D$9)/R27+IFERROR(R48*R39/R43,0)</f>
        <v>15187.1205089338</v>
      </c>
      <c r="S93" s="30" t="n">
        <f aca="false">S45+SUM(S46:S47)*(S28-S17*Cases!$I$21*Offers!$D$9)/S27+IFERROR(S48*S39/S43,0)</f>
        <v>13701.5410248488</v>
      </c>
      <c r="T93" s="30" t="n">
        <f aca="false">T45+SUM(T46:T47)*(T28-T17*Cases!$I$21*Offers!$D$9)/T27+IFERROR(T48*T39/T43,0)</f>
        <v>15296.060698217</v>
      </c>
      <c r="U93" s="30" t="n">
        <f aca="false">U45+SUM(U46:U47)*(U28-U17*Cases!$I$21*Offers!$D$9)/U27+IFERROR(U48*U39/U43,0)</f>
        <v>16871.3197245801</v>
      </c>
      <c r="V93" s="30" t="n">
        <f aca="false">V45+SUM(V46:V47)*(V28-V17*Cases!$I$21*Offers!$D$9)/V27+IFERROR(V48*V39/V43,0)</f>
        <v>18314.7085099309</v>
      </c>
      <c r="W93" s="30" t="n">
        <f aca="false">W45+SUM(W46:W47)*(W28-W17*Cases!$I$21*Offers!$D$9)/W27+IFERROR(W48*W39/W43,0)</f>
        <v>19855.2271492426</v>
      </c>
      <c r="X93" s="30" t="n">
        <f aca="false">X45+SUM(X46:X47)*(X28-X17*Cases!$I$21*Offers!$D$9)/X27+IFERROR(X48*X39/X43,0)</f>
        <v>21273.0713301965</v>
      </c>
      <c r="Y93" s="30" t="n">
        <f aca="false">Y45+SUM(Y46:Y47)*(Y28-Y17*Cases!$I$21*Offers!$D$9)/Y27+IFERROR(Y48*Y39/Y43,0)</f>
        <v>22780.409839632</v>
      </c>
      <c r="Z93" s="30" t="n">
        <f aca="false">Z45+SUM(Z46:Z47)*(Z28-Z17*Cases!$I$21*Offers!$D$9)/Z27+IFERROR(Z48*Z39/Z43,0)</f>
        <v>24366.9742403468</v>
      </c>
      <c r="AA93" s="30" t="n">
        <f aca="false">AA45+SUM(AA46:AA47)*(AA28-AA17*Cases!$I$21*Offers!$D$9)/AA27+IFERROR(AA48*AA39/AA43,0)</f>
        <v>25879.0443299775</v>
      </c>
      <c r="AB93" s="30" t="n">
        <f aca="false">AB45+SUM(AB46:AB47)*(AB28-AB17*Cases!$I$21*Offers!$D$9)/AB27+IFERROR(AB48*AB39/AB43,0)</f>
        <v>27679.6054577261</v>
      </c>
      <c r="AC93" s="30" t="n">
        <f aca="false">AC45+SUM(AC46:AC47)*(AC28-AC17*Cases!$I$21*Offers!$D$9)/AC27+IFERROR(AC48*AC39/AC43,0)</f>
        <v>29831.4908824872</v>
      </c>
      <c r="AD93" s="30" t="n">
        <f aca="false">AD45+SUM(AD46:AD47)*(AD28-AD17*Cases!$I$21*Offers!$D$9)/AD27+IFERROR(AD48*AD39/AD43,0)</f>
        <v>31870.7311778836</v>
      </c>
      <c r="AE93" s="30" t="n">
        <f aca="false">AE45+SUM(AE46:AE47)*(AE28-AE17*Cases!$I$21*Offers!$D$9)/AE27+IFERROR(AE48*AE39/AE43,0)</f>
        <v>33902.9069439113</v>
      </c>
      <c r="AF93" s="30" t="n">
        <f aca="false">AF45+SUM(AF46:AF47)*(AF28-AF17*Cases!$I$21*Offers!$D$9)/AF27+IFERROR(AF48*AF39/AF43,0)</f>
        <v>35970.1851009128</v>
      </c>
      <c r="AG93" s="30" t="n">
        <f aca="false">AG45+SUM(AG46:AG47)*(AG28-AG17*Cases!$I$21*Offers!$D$9)/AG27+IFERROR(AG48*AG39/AG43,0)</f>
        <v>37907.1731198063</v>
      </c>
      <c r="AH93" s="30" t="n">
        <f aca="false">AH45+SUM(AH46:AH47)*(AH28-AH17*Cases!$I$21*Offers!$D$9)/AH27+IFERROR(AH48*AH39/AH43,0)</f>
        <v>39860.9157680649</v>
      </c>
      <c r="AI93" s="30" t="n">
        <f aca="false">AI45+SUM(AI46:AI47)*(AI28-AI17*Cases!$I$21*Offers!$D$9)/AI27+IFERROR(AI48*AI39/AI43,0)</f>
        <v>41379.2648796961</v>
      </c>
      <c r="AJ93" s="30" t="n">
        <f aca="false">AJ45+SUM(AJ46:AJ47)*(AJ28-AJ17*Cases!$I$21*Offers!$D$9)/AJ27+IFERROR(AJ48*AJ39/AJ43,0)</f>
        <v>42611.9625210798</v>
      </c>
      <c r="AK93" s="30" t="n">
        <f aca="false">AK45+SUM(AK46:AK47)*(AK28-AK17*Cases!$I$21*Offers!$D$9)/AK27+IFERROR(AK48*AK39/AK43,0)</f>
        <v>43508.5646320198</v>
      </c>
    </row>
    <row r="94" customFormat="false" ht="15" hidden="false" customHeight="true" outlineLevel="0" collapsed="false">
      <c r="A94" s="25" t="s">
        <v>327</v>
      </c>
      <c r="B94" s="30" t="n">
        <f aca="false">SUM(B46:B47)*B17*Cases!$I$21*Offers!$D$9/B27+IFERROR(B48*B40/B43,0)</f>
        <v>0</v>
      </c>
      <c r="C94" s="30" t="n">
        <f aca="false">SUM(C46:C47)*C17*Cases!$I$21*Offers!$D$9/C27+IFERROR(C48*C40/C43,0)</f>
        <v>0</v>
      </c>
      <c r="D94" s="30" t="n">
        <f aca="false">SUM(D46:D47)*D17*Cases!$I$21*Offers!$D$9/D27+IFERROR(D48*D40/D43,0)</f>
        <v>247.01976486749</v>
      </c>
      <c r="E94" s="30" t="n">
        <f aca="false">SUM(E46:E47)*E17*Cases!$I$21*Offers!$D$9/E27+IFERROR(E48*E40/E43,0)</f>
        <v>734.573870758569</v>
      </c>
      <c r="F94" s="30" t="n">
        <f aca="false">SUM(F46:F47)*F17*Cases!$I$21*Offers!$D$9/F27+IFERROR(F48*F40/F43,0)</f>
        <v>1005.08158854466</v>
      </c>
      <c r="G94" s="30" t="n">
        <f aca="false">SUM(G46:G47)*G17*Cases!$I$21*Offers!$D$9/G27+IFERROR(G48*G40/G43,0)</f>
        <v>1463.56942817463</v>
      </c>
      <c r="H94" s="30" t="n">
        <f aca="false">SUM(H46:H47)*H17*Cases!$I$21*Offers!$D$9/H27+IFERROR(H48*H40/H43,0)</f>
        <v>1740.20895588853</v>
      </c>
      <c r="I94" s="30" t="n">
        <f aca="false">SUM(I46:I47)*I17*Cases!$I$21*Offers!$D$9/I27+IFERROR(I48*I40/I43,0)</f>
        <v>2181.20650030671</v>
      </c>
      <c r="J94" s="30" t="n">
        <f aca="false">SUM(J46:J47)*J17*Cases!$I$21*Offers!$D$9/J27+IFERROR(J48*J40/J43,0)</f>
        <v>2459.0183998864</v>
      </c>
      <c r="K94" s="30" t="n">
        <f aca="false">SUM(K46:K47)*K17*Cases!$I$21*Offers!$D$9/K27+IFERROR(K48*K40/K43,0)</f>
        <v>2886.26811073558</v>
      </c>
      <c r="L94" s="30" t="n">
        <f aca="false">SUM(L46:L47)*L17*Cases!$I$21*Offers!$D$9/L27+IFERROR(L48*L40/L43,0)</f>
        <v>3162.73658571186</v>
      </c>
      <c r="M94" s="30" t="n">
        <f aca="false">SUM(M46:M47)*M17*Cases!$I$21*Offers!$D$9/M27+IFERROR(M48*M40/M43,0)</f>
        <v>3578.32285679939</v>
      </c>
      <c r="N94" s="30" t="n">
        <f aca="false">SUM(N46:N47)*N17*Cases!$I$21*Offers!$D$9/N27+IFERROR(N48*N40/N43,0)</f>
        <v>4168.97867236421</v>
      </c>
      <c r="O94" s="30" t="n">
        <f aca="false">SUM(O46:O47)*O17*Cases!$I$21*Offers!$D$9/O27+IFERROR(O48*O40/O43,0)</f>
        <v>4625.81647416346</v>
      </c>
      <c r="P94" s="30" t="n">
        <f aca="false">SUM(P46:P47)*P17*Cases!$I$21*Offers!$D$9/P27+IFERROR(P48*P40/P43,0)</f>
        <v>5148.1470745703</v>
      </c>
      <c r="Q94" s="30" t="n">
        <f aca="false">SUM(Q46:Q47)*Q17*Cases!$I$21*Offers!$D$9/Q27+IFERROR(Q48*Q40/Q43,0)</f>
        <v>5870.82010928922</v>
      </c>
      <c r="R94" s="30" t="n">
        <f aca="false">SUM(R46:R47)*R17*Cases!$I$21*Offers!$D$9/R27+IFERROR(R48*R40/R43,0)</f>
        <v>6693.73173183946</v>
      </c>
      <c r="S94" s="30" t="n">
        <f aca="false">SUM(S46:S47)*S17*Cases!$I$21*Offers!$D$9/S27+IFERROR(S48*S40/S43,0)</f>
        <v>6125.88794470004</v>
      </c>
      <c r="T94" s="30" t="n">
        <f aca="false">SUM(T46:T47)*T17*Cases!$I$21*Offers!$D$9/T27+IFERROR(T48*T40/T43,0)</f>
        <v>6846.04731080057</v>
      </c>
      <c r="U94" s="30" t="n">
        <f aca="false">SUM(U46:U47)*U17*Cases!$I$21*Offers!$D$9/U27+IFERROR(U48*U40/U43,0)</f>
        <v>7596.61117005238</v>
      </c>
      <c r="V94" s="30" t="n">
        <f aca="false">SUM(V46:V47)*V17*Cases!$I$21*Offers!$D$9/V27+IFERROR(V48*V40/V43,0)</f>
        <v>8164.31785148363</v>
      </c>
      <c r="W94" s="30" t="n">
        <f aca="false">SUM(W46:W47)*W17*Cases!$I$21*Offers!$D$9/W27+IFERROR(W48*W40/W43,0)</f>
        <v>8898.66245872977</v>
      </c>
      <c r="X94" s="30" t="n">
        <f aca="false">SUM(X46:X47)*X17*Cases!$I$21*Offers!$D$9/X27+IFERROR(X48*X40/X43,0)</f>
        <v>9456.21217988459</v>
      </c>
      <c r="Y94" s="30" t="n">
        <f aca="false">SUM(Y46:Y47)*Y17*Cases!$I$21*Offers!$D$9/Y27+IFERROR(Y48*Y40/Y43,0)</f>
        <v>10175.2396964349</v>
      </c>
      <c r="Z94" s="30" t="n">
        <f aca="false">SUM(Z46:Z47)*Z17*Cases!$I$21*Offers!$D$9/Z27+IFERROR(Z48*Z40/Z43,0)</f>
        <v>10921.84615804</v>
      </c>
      <c r="AA94" s="30" t="n">
        <f aca="false">SUM(AA46:AA47)*AA17*Cases!$I$21*Offers!$D$9/AA27+IFERROR(AA48*AA40/AA43,0)</f>
        <v>11655.7191480463</v>
      </c>
      <c r="AB94" s="30" t="n">
        <f aca="false">SUM(AB46:AB47)*AB17*Cases!$I$21*Offers!$D$9/AB27+IFERROR(AB48*AB40/AB43,0)</f>
        <v>12459.2766388082</v>
      </c>
      <c r="AC94" s="30" t="n">
        <f aca="false">SUM(AC46:AC47)*AC17*Cases!$I$21*Offers!$D$9/AC27+IFERROR(AC48*AC40/AC43,0)</f>
        <v>13475.4724989581</v>
      </c>
      <c r="AD94" s="30" t="n">
        <f aca="false">SUM(AD46:AD47)*AD17*Cases!$I$21*Offers!$D$9/AD27+IFERROR(AD48*AD40/AD43,0)</f>
        <v>14320.9135612137</v>
      </c>
      <c r="AE94" s="30" t="n">
        <f aca="false">SUM(AE46:AE47)*AE17*Cases!$I$21*Offers!$D$9/AE27+IFERROR(AE48*AE40/AE43,0)</f>
        <v>15266.6170759231</v>
      </c>
      <c r="AF94" s="30" t="n">
        <f aca="false">SUM(AF46:AF47)*AF17*Cases!$I$21*Offers!$D$9/AF27+IFERROR(AF48*AF40/AF43,0)</f>
        <v>16139.9905426587</v>
      </c>
      <c r="AG94" s="30" t="n">
        <f aca="false">SUM(AG46:AG47)*AG17*Cases!$I$21*Offers!$D$9/AG27+IFERROR(AG48*AG40/AG43,0)</f>
        <v>17031.3672550778</v>
      </c>
      <c r="AH94" s="30" t="n">
        <f aca="false">SUM(AH46:AH47)*AH17*Cases!$I$21*Offers!$D$9/AH27+IFERROR(AH48*AH40/AH43,0)</f>
        <v>17838.0881876928</v>
      </c>
      <c r="AI94" s="30" t="n">
        <f aca="false">SUM(AI46:AI47)*AI17*Cases!$I$21*Offers!$D$9/AI27+IFERROR(AI48*AI40/AI43,0)</f>
        <v>18484.8741306624</v>
      </c>
      <c r="AJ94" s="30" t="n">
        <f aca="false">SUM(AJ46:AJ47)*AJ17*Cases!$I$21*Offers!$D$9/AJ27+IFERROR(AJ48*AJ40/AJ43,0)</f>
        <v>18970.4394069066</v>
      </c>
      <c r="AK94" s="30" t="n">
        <f aca="false">SUM(AK46:AK47)*AK17*Cases!$I$21*Offers!$D$9/AK27+IFERROR(AK48*AK40/AK43,0)</f>
        <v>19360.6852349427</v>
      </c>
    </row>
    <row r="95" customFormat="false" ht="15" hidden="false" customHeight="true" outlineLevel="0" collapsed="false">
      <c r="A95" s="25" t="s">
        <v>328</v>
      </c>
      <c r="B95" s="30" t="n">
        <f aca="false">SUM(B46:B47)*B31/B27+IFERROR(B48*B41/B43,0)</f>
        <v>0</v>
      </c>
      <c r="C95" s="30" t="n">
        <f aca="false">SUM(C46:C47)*C31/C27+IFERROR(C48*C41/C43,0)</f>
        <v>3644.44444444444</v>
      </c>
      <c r="D95" s="30" t="n">
        <f aca="false">SUM(D46:D47)*D31/D27+IFERROR(D48*D41/D43,0)</f>
        <v>7398.42254031111</v>
      </c>
      <c r="E95" s="30" t="n">
        <f aca="false">SUM(E46:E47)*E31/E27+IFERROR(E48*E41/E43,0)</f>
        <v>3754.54218840493</v>
      </c>
      <c r="F95" s="30" t="n">
        <f aca="false">SUM(F46:F47)*F31/F27+IFERROR(F48*F41/F43,0)</f>
        <v>7456.36192300723</v>
      </c>
      <c r="G95" s="30" t="n">
        <f aca="false">SUM(G46:G47)*G31/G27+IFERROR(G48*G41/G43,0)</f>
        <v>3782.21525198147</v>
      </c>
      <c r="H95" s="30" t="n">
        <f aca="false">SUM(H46:H47)*H31/H27+IFERROR(H48*H41/H43,0)</f>
        <v>7444.16807424684</v>
      </c>
      <c r="I95" s="30" t="n">
        <f aca="false">SUM(I46:I47)*I31/I27+IFERROR(I48*I41/I43,0)</f>
        <v>3800.05041354037</v>
      </c>
      <c r="J95" s="30" t="n">
        <f aca="false">SUM(J46:J47)*J31/J27+IFERROR(J48*J41/J43,0)</f>
        <v>7437.19859818096</v>
      </c>
      <c r="K95" s="30" t="n">
        <f aca="false">SUM(K46:K47)*K31/K27+IFERROR(K48*K41/K43,0)</f>
        <v>3812.49989474402</v>
      </c>
      <c r="L95" s="30" t="n">
        <f aca="false">SUM(L46:L47)*L31/L27+IFERROR(L48*L41/L43,0)</f>
        <v>7432.68908180241</v>
      </c>
      <c r="M95" s="30" t="n">
        <f aca="false">SUM(M46:M47)*M31/M27+IFERROR(M48*M41/M43,0)</f>
        <v>3821.68154646691</v>
      </c>
      <c r="N95" s="30" t="n">
        <f aca="false">SUM(N46:N47)*N31/N27+IFERROR(N48*N41/N43,0)</f>
        <v>8054.15765451946</v>
      </c>
      <c r="O95" s="30" t="n">
        <f aca="false">SUM(O46:O47)*O31/O27+IFERROR(O48*O41/O43,0)</f>
        <v>8119.84571152746</v>
      </c>
      <c r="P95" s="30" t="n">
        <f aca="false">SUM(P46:P47)*P31/P27+IFERROR(P48*P41/P43,0)</f>
        <v>12115.5391761647</v>
      </c>
      <c r="Q95" s="30" t="n">
        <f aca="false">SUM(Q46:Q47)*Q31/Q27+IFERROR(Q48*Q41/Q43,0)</f>
        <v>8201.63145239108</v>
      </c>
      <c r="R95" s="30" t="n">
        <f aca="false">SUM(R46:R47)*R31/R27+IFERROR(R48*R41/R43,0)</f>
        <v>12667.0445755552</v>
      </c>
      <c r="S95" s="30" t="n">
        <f aca="false">SUM(S46:S47)*S31/S27+IFERROR(S48*S41/S43,0)</f>
        <v>8610.33362779876</v>
      </c>
      <c r="T95" s="30" t="n">
        <f aca="false">SUM(T46:T47)*T31/T27+IFERROR(T48*T41/T43,0)</f>
        <v>13016.4793088039</v>
      </c>
      <c r="U95" s="30" t="n">
        <f aca="false">SUM(U46:U47)*U31/U27+IFERROR(U48*U41/U43,0)</f>
        <v>8802.22789975441</v>
      </c>
      <c r="V95" s="30" t="n">
        <f aca="false">SUM(V46:V47)*V31/V27+IFERROR(V48*V41/V43,0)</f>
        <v>13014.5319417352</v>
      </c>
      <c r="W95" s="30" t="n">
        <f aca="false">SUM(W46:W47)*W31/W27+IFERROR(W48*W41/W43,0)</f>
        <v>8809.25690785897</v>
      </c>
      <c r="X95" s="30" t="n">
        <f aca="false">SUM(X46:X47)*X31/X27+IFERROR(X48*X41/X43,0)</f>
        <v>13013.044038624</v>
      </c>
      <c r="Y95" s="30" t="n">
        <f aca="false">SUM(Y46:Y47)*Y31/Y27+IFERROR(Y48*Y41/Y43,0)</f>
        <v>8814.85769919934</v>
      </c>
      <c r="Z95" s="30" t="n">
        <f aca="false">SUM(Z46:Z47)*Z31/Z27+IFERROR(Z48*Z41/Z43,0)</f>
        <v>13256.9606985956</v>
      </c>
      <c r="AA95" s="30" t="n">
        <f aca="false">SUM(AA46:AA47)*AA31/AA27+IFERROR(AA48*AA41/AA43,0)</f>
        <v>13333.3423743474</v>
      </c>
      <c r="AB95" s="30" t="n">
        <f aca="false">SUM(AB46:AB47)*AB31/AB27+IFERROR(AB48*AB41/AB43,0)</f>
        <v>17696.6581522207</v>
      </c>
      <c r="AC95" s="30" t="n">
        <f aca="false">SUM(AC46:AC47)*AC31/AC27+IFERROR(AC48*AC41/AC43,0)</f>
        <v>13425.0125592363</v>
      </c>
      <c r="AD95" s="30" t="n">
        <f aca="false">SUM(AD46:AD47)*AD31/AD27+IFERROR(AD48*AD41/AD43,0)</f>
        <v>17728.8446784862</v>
      </c>
      <c r="AE95" s="30" t="n">
        <f aca="false">SUM(AE46:AE47)*AE31/AE27+IFERROR(AE48*AE41/AE43,0)</f>
        <v>13415.3376166156</v>
      </c>
      <c r="AF95" s="30" t="n">
        <f aca="false">SUM(AF46:AF47)*AF31/AF27+IFERROR(AF48*AF41/AF43,0)</f>
        <v>17748.8502590285</v>
      </c>
      <c r="AG95" s="30" t="n">
        <f aca="false">SUM(AG46:AG47)*AG31/AG27+IFERROR(AG48*AG41/AG43,0)</f>
        <v>13416.9125956106</v>
      </c>
      <c r="AH95" s="30" t="n">
        <f aca="false">SUM(AH46:AH47)*AH31/AH27+IFERROR(AH48*AH41/AH43,0)</f>
        <v>13371.3378998088</v>
      </c>
      <c r="AI95" s="30" t="n">
        <f aca="false">SUM(AI46:AI47)*AI31/AI27+IFERROR(AI48*AI41/AI43,0)</f>
        <v>8991.1457767749</v>
      </c>
      <c r="AJ95" s="30" t="n">
        <f aca="false">SUM(AJ46:AJ47)*AJ31/AJ27+IFERROR(AJ48*AJ41/AJ43,0)</f>
        <v>8914.97609037668</v>
      </c>
      <c r="AK95" s="30" t="n">
        <f aca="false">SUM(AK46:AK47)*AK31/AK27+IFERROR(AK48*AK41/AK43,0)</f>
        <v>8908.18148885527</v>
      </c>
    </row>
    <row r="96" customFormat="false" ht="15" hidden="false" customHeight="true" outlineLevel="0" collapsed="false">
      <c r="A96" s="25" t="s">
        <v>329</v>
      </c>
      <c r="B96" s="30" t="n">
        <f aca="false">SUM(B46:B47)*B32/B27+IFERROR(B48*B42/B43,0)</f>
        <v>0</v>
      </c>
      <c r="C96" s="30" t="n">
        <f aca="false">SUM(C46:C47)*C32/C27+IFERROR(C48*C42/C43,0)</f>
        <v>0</v>
      </c>
      <c r="D96" s="30" t="n">
        <f aca="false">SUM(D46:D47)*D32/D27+IFERROR(D48*D42/D43,0)</f>
        <v>62.5663015977777</v>
      </c>
      <c r="E96" s="30" t="n">
        <f aca="false">SUM(E46:E47)*E32/E27+IFERROR(E48*E42/E43,0)</f>
        <v>245.399723322838</v>
      </c>
      <c r="F96" s="30" t="n">
        <f aca="false">SUM(F46:F47)*F32/F27+IFERROR(F48*F42/F43,0)</f>
        <v>439.653855585837</v>
      </c>
      <c r="G96" s="30" t="n">
        <f aca="false">SUM(G46:G47)*G32/G27+IFERROR(G48*G42/G43,0)</f>
        <v>609.047860160066</v>
      </c>
      <c r="H96" s="30" t="n">
        <f aca="false">SUM(H46:H47)*H32/H27+IFERROR(H48*H42/H43,0)</f>
        <v>805.70530553058</v>
      </c>
      <c r="I96" s="30" t="n">
        <f aca="false">SUM(I46:I47)*I32/I27+IFERROR(I48*I42/I43,0)</f>
        <v>966.876235913102</v>
      </c>
      <c r="J96" s="30" t="n">
        <f aca="false">SUM(J46:J47)*J32/J27+IFERROR(J48*J42/J43,0)</f>
        <v>1163.71233169028</v>
      </c>
      <c r="K96" s="30" t="n">
        <f aca="false">SUM(K46:K47)*K32/K27+IFERROR(K48*K42/K43,0)</f>
        <v>1318.35130920315</v>
      </c>
      <c r="L96" s="30" t="n">
        <f aca="false">SUM(L46:L47)*L32/L27+IFERROR(L48*L42/L43,0)</f>
        <v>1514.24089042283</v>
      </c>
      <c r="M96" s="30" t="n">
        <f aca="false">SUM(M46:M47)*M32/M27+IFERROR(M48*M42/M43,0)</f>
        <v>1663.29276629184</v>
      </c>
      <c r="N96" s="30" t="n">
        <f aca="false">SUM(N46:N47)*N32/N27+IFERROR(N48*N42/N43,0)</f>
        <v>2010.87409324164</v>
      </c>
      <c r="O96" s="30" t="n">
        <f aca="false">SUM(O46:O47)*O32/O27+IFERROR(O48*O42/O43,0)</f>
        <v>2174.8757401175</v>
      </c>
      <c r="P96" s="30" t="n">
        <f aca="false">SUM(P46:P47)*P32/P27+IFERROR(P48*P42/P43,0)</f>
        <v>2434.05138649259</v>
      </c>
      <c r="Q96" s="30" t="n">
        <f aca="false">SUM(Q46:Q47)*Q32/Q27+IFERROR(Q48*Q42/Q43,0)</f>
        <v>2730.38310278945</v>
      </c>
      <c r="R96" s="30" t="n">
        <f aca="false">SUM(R46:R47)*R32/R27+IFERROR(R48*R42/R43,0)</f>
        <v>3198.22415288213</v>
      </c>
      <c r="S96" s="30" t="n">
        <f aca="false">SUM(S46:S47)*S32/S27+IFERROR(S48*S42/S43,0)</f>
        <v>2847.74520007647</v>
      </c>
      <c r="T96" s="30" t="n">
        <f aca="false">SUM(T46:T47)*T32/T27+IFERROR(T48*T42/T43,0)</f>
        <v>3270.54702570065</v>
      </c>
      <c r="U96" s="30" t="n">
        <f aca="false">SUM(U46:U47)*U32/U27+IFERROR(U48*U42/U43,0)</f>
        <v>3576.63408395293</v>
      </c>
      <c r="V96" s="30" t="n">
        <f aca="false">SUM(V46:V47)*V32/V27+IFERROR(V48*V42/V43,0)</f>
        <v>3927.62225440866</v>
      </c>
      <c r="W96" s="30" t="n">
        <f aca="false">SUM(W46:W47)*W32/W27+IFERROR(W48*W42/W43,0)</f>
        <v>4225.77211440438</v>
      </c>
      <c r="X96" s="30" t="n">
        <f aca="false">SUM(X46:X47)*X32/X27+IFERROR(X48*X42/X43,0)</f>
        <v>4571.55750323026</v>
      </c>
      <c r="Y96" s="30" t="n">
        <f aca="false">SUM(Y46:Y47)*Y32/Y27+IFERROR(Y48*Y42/Y43,0)</f>
        <v>4862.18884440246</v>
      </c>
      <c r="Z96" s="30" t="n">
        <f aca="false">SUM(Z46:Z47)*Z32/Z27+IFERROR(Z48*Z42/Z43,0)</f>
        <v>5299.68421256081</v>
      </c>
      <c r="AA96" s="30" t="n">
        <f aca="false">SUM(AA46:AA47)*AA32/AA27+IFERROR(AA48*AA42/AA43,0)</f>
        <v>5595.73822514175</v>
      </c>
      <c r="AB96" s="30" t="n">
        <f aca="false">SUM(AB46:AB47)*AB32/AB27+IFERROR(AB48*AB42/AB43,0)</f>
        <v>5995.00856930238</v>
      </c>
      <c r="AC96" s="30" t="n">
        <f aca="false">SUM(AC46:AC47)*AC32/AC27+IFERROR(AC48*AC42/AC43,0)</f>
        <v>6431.79844017829</v>
      </c>
      <c r="AD96" s="30" t="n">
        <f aca="false">SUM(AD46:AD47)*AD32/AD27+IFERROR(AD48*AD42/AD43,0)</f>
        <v>3777.22421726593</v>
      </c>
      <c r="AE96" s="30" t="n">
        <f aca="false">SUM(AE46:AE47)*AE32/AE27+IFERROR(AE48*AE42/AE43,0)</f>
        <v>6134.87688667996</v>
      </c>
      <c r="AF96" s="30" t="n">
        <f aca="false">SUM(AF46:AF47)*AF32/AF27+IFERROR(AF48*AF42/AF43,0)</f>
        <v>247.608894893558</v>
      </c>
      <c r="AG96" s="30" t="n">
        <f aca="false">SUM(AG46:AG47)*AG32/AG27+IFERROR(AG48*AG42/AG43,0)</f>
        <v>2661.89207698389</v>
      </c>
      <c r="AH96" s="30" t="n">
        <f aca="false">SUM(AH46:AH47)*AH32/AH27+IFERROR(AH48*AH42/AH43,0)</f>
        <v>1250.17340103231</v>
      </c>
      <c r="AI96" s="30" t="n">
        <f aca="false">SUM(AI46:AI47)*AI32/AI27+IFERROR(AI48*AI42/AI43,0)</f>
        <v>4283.47941485937</v>
      </c>
      <c r="AJ96" s="30" t="n">
        <f aca="false">SUM(AJ46:AJ47)*AJ32/AJ27+IFERROR(AJ48*AJ42/AJ43,0)</f>
        <v>3490.3964127049</v>
      </c>
      <c r="AK96" s="30" t="n">
        <f aca="false">SUM(AK46:AK47)*AK32/AK27+IFERROR(AK48*AK42/AK43,0)</f>
        <v>2688.23991353442</v>
      </c>
    </row>
    <row r="97" customFormat="false" ht="15" hidden="false" customHeight="true" outlineLevel="0" collapsed="false">
      <c r="A97" s="25" t="s">
        <v>330</v>
      </c>
      <c r="B97" s="30" t="n">
        <f aca="false">SUM(B46:B47)*(1-B34)+IF(B43=0,B48,0)</f>
        <v>16400</v>
      </c>
      <c r="C97" s="30" t="n">
        <f aca="false">SUM(C46:C47)*(1-C34)+IF(C43=0,C48,0)</f>
        <v>12816.3055555556</v>
      </c>
      <c r="D97" s="30" t="n">
        <f aca="false">SUM(D46:D47)*(1-D34)+IF(D43=0,D48,0)</f>
        <v>8570.51851851852</v>
      </c>
      <c r="E97" s="30" t="n">
        <f aca="false">SUM(E46:E47)*(1-E34)+IF(E43=0,E48,0)</f>
        <v>11079.0503703704</v>
      </c>
      <c r="F97" s="30" t="n">
        <f aca="false">SUM(F46:F47)*(1-F34)+IF(F43=0,F48,0)</f>
        <v>6790.51171851852</v>
      </c>
      <c r="G97" s="30" t="n">
        <f aca="false">SUM(G46:G47)*(1-G34)+IF(G43=0,G48,0)</f>
        <v>9316.84363837037</v>
      </c>
      <c r="H97" s="30" t="n">
        <f aca="false">SUM(H46:H47)*(1-H34)+IF(H43=0,H48,0)</f>
        <v>5045.92705383852</v>
      </c>
      <c r="I97" s="30" t="n">
        <f aca="false">SUM(I46:I47)*(1-I34)+IF(I43=0,I48,0)</f>
        <v>7589.70482033717</v>
      </c>
      <c r="J97" s="30" t="n">
        <f aca="false">SUM(J46:J47)*(1-J34)+IF(J43=0,J48,0)</f>
        <v>3336.05962398565</v>
      </c>
      <c r="K97" s="30" t="n">
        <f aca="false">SUM(K46:K47)*(1-K34)+IF(K43=0,K48,0)</f>
        <v>5896.93606478283</v>
      </c>
      <c r="L97" s="30" t="n">
        <f aca="false">SUM(L46:L47)*(1-L34)+IF(L43=0,L48,0)</f>
        <v>1660.21855598686</v>
      </c>
      <c r="M97" s="30" t="n">
        <f aca="false">SUM(M46:M47)*(1-M34)+IF(M43=0,M48,0)</f>
        <v>4237.85340746403</v>
      </c>
      <c r="N97" s="30" t="n">
        <f aca="false">SUM(N46:N47)*(1-N34)+IF(N43=0,N48,0)</f>
        <v>6613.84041955986</v>
      </c>
      <c r="O97" s="30" t="n">
        <f aca="false">SUM(O46:O47)*(1-O34)+IF(O43=0,O48,0)</f>
        <v>5473.44255590481</v>
      </c>
      <c r="P97" s="30" t="n">
        <f aca="false">SUM(P46:P47)*(1-P34)+IF(P43=0,P48,0)</f>
        <v>322.405427643054</v>
      </c>
      <c r="Q97" s="30" t="n">
        <f aca="false">SUM(Q46:Q47)*(1-Q34)+IF(Q43=0,Q48,0)</f>
        <v>2509.90569769095</v>
      </c>
      <c r="R97" s="30" t="n">
        <f aca="false">SUM(R46:R47)*(1-R34)+IF(R43=0,R48,0)</f>
        <v>4095.45961012207</v>
      </c>
      <c r="S97" s="30" t="n">
        <f aca="false">SUM(S46:S47)*(1-S34)+IF(S43=0,S48,0)</f>
        <v>9588.21337291881</v>
      </c>
      <c r="T97" s="30" t="n">
        <f aca="false">SUM(T46:T47)*(1-T34)+IF(T43=0,T48,0)</f>
        <v>11370.6436197603</v>
      </c>
      <c r="U97" s="30" t="n">
        <f aca="false">SUM(U46:U47)*(1-U34)+IF(U43=0,U48,0)</f>
        <v>13753.2319204048</v>
      </c>
      <c r="V97" s="30" t="n">
        <f aca="false">SUM(V46:V47)*(1-V34)+IF(V43=0,V48,0)</f>
        <v>8209.89609242879</v>
      </c>
      <c r="W97" s="30" t="n">
        <f aca="false">SUM(W46:W47)*(1-W34)+IF(W43=0,W48,0)</f>
        <v>10624.0918683466</v>
      </c>
      <c r="X97" s="30" t="n">
        <f aca="false">SUM(X46:X47)*(1-X34)+IF(X43=0,X48,0)</f>
        <v>5112.04744089121</v>
      </c>
      <c r="Y97" s="30" t="n">
        <f aca="false">SUM(Y46:Y47)*(1-Y34)+IF(Y43=0,Y48,0)</f>
        <v>7557.2217033244</v>
      </c>
      <c r="Z97" s="30" t="n">
        <f aca="false">SUM(Z46:Z47)*(1-Z34)+IF(Z43=0,Z48,0)</f>
        <v>9339.60539485001</v>
      </c>
      <c r="AA97" s="30" t="n">
        <f aca="false">SUM(AA46:AA47)*(1-AA34)+IF(AA43=0,AA48,0)</f>
        <v>7528.37053493138</v>
      </c>
      <c r="AB97" s="30" t="n">
        <f aca="false">SUM(AB46:AB47)*(1-AB34)+IF(AB43=0,AB48,0)</f>
        <v>1329.4032474925</v>
      </c>
      <c r="AC97" s="30" t="n">
        <f aca="false">SUM(AC46:AC47)*(1-AC34)+IF(AC43=0,AC48,0)</f>
        <v>3174.81369262952</v>
      </c>
      <c r="AD97" s="30" t="n">
        <f aca="false">SUM(AD46:AD47)*(1-AD34)+IF(AD43=0,AD48,0)</f>
        <v>0</v>
      </c>
      <c r="AE97" s="30" t="n">
        <f aca="false">SUM(AE46:AE47)*(1-AE34)+IF(AE43=0,AE48,0)</f>
        <v>0</v>
      </c>
      <c r="AF97" s="30" t="n">
        <f aca="false">SUM(AF46:AF47)*(1-AF34)+IF(AF43=0,AF48,0)</f>
        <v>0</v>
      </c>
      <c r="AG97" s="30" t="n">
        <f aca="false">SUM(AG46:AG47)*(1-AG34)+IF(AG43=0,AG48,0)</f>
        <v>0</v>
      </c>
      <c r="AH97" s="30" t="n">
        <f aca="false">SUM(AH46:AH47)*(1-AH34)+IF(AH43=0,AH48,0)</f>
        <v>0</v>
      </c>
      <c r="AI97" s="30" t="n">
        <f aca="false">SUM(AI46:AI47)*(1-AI34)+IF(AI43=0,AI48,0)</f>
        <v>0</v>
      </c>
      <c r="AJ97" s="30" t="n">
        <f aca="false">SUM(AJ46:AJ47)*(1-AJ34)+IF(AJ43=0,AJ48,0)</f>
        <v>0</v>
      </c>
      <c r="AK97" s="30" t="n">
        <f aca="false">SUM(AK46:AK47)*(1-AK34)+IF(AK43=0,AK48,0)</f>
        <v>0</v>
      </c>
    </row>
    <row r="98" customFormat="false" ht="15" hidden="false" customHeight="true" outlineLevel="0" collapsed="false">
      <c r="A98" s="25" t="s">
        <v>331</v>
      </c>
      <c r="B98" s="30" t="n">
        <f aca="false">B39-B93</f>
        <v>0</v>
      </c>
      <c r="C98" s="30" t="n">
        <f aca="false">C39-C93</f>
        <v>0</v>
      </c>
      <c r="D98" s="30" t="n">
        <f aca="false">D39-D93</f>
        <v>241.892125294893</v>
      </c>
      <c r="E98" s="30" t="n">
        <f aca="false">E39-E93</f>
        <v>1209.29543935671</v>
      </c>
      <c r="F98" s="30" t="n">
        <f aca="false">F39-F93</f>
        <v>2352.88602292624</v>
      </c>
      <c r="G98" s="30" t="n">
        <f aca="false">G39-G93</f>
        <v>3331.40142435384</v>
      </c>
      <c r="H98" s="30" t="n">
        <f aca="false">H39-H93</f>
        <v>4433.64232635009</v>
      </c>
      <c r="I98" s="30" t="n">
        <f aca="false">I39-I93</f>
        <v>5406.55565534452</v>
      </c>
      <c r="J98" s="30" t="n">
        <f aca="false">J39-J93</f>
        <v>6475.52440577299</v>
      </c>
      <c r="K98" s="30" t="n">
        <f aca="false">K39-K93</f>
        <v>7437.85655474498</v>
      </c>
      <c r="L98" s="30" t="n">
        <f aca="false">L39-L93</f>
        <v>8477.95322108556</v>
      </c>
      <c r="M98" s="30" t="n">
        <f aca="false">M39-M93</f>
        <v>9427.19908088215</v>
      </c>
      <c r="N98" s="30" t="n">
        <f aca="false">N39-N93</f>
        <v>10132.1438021416</v>
      </c>
      <c r="O98" s="30" t="n">
        <f aca="false">O39-O93</f>
        <v>11009.7415923151</v>
      </c>
      <c r="P98" s="30" t="n">
        <f aca="false">P39-P93</f>
        <v>12253.5090080014</v>
      </c>
      <c r="Q98" s="30" t="n">
        <f aca="false">Q39-Q93</f>
        <v>13799.8241601302</v>
      </c>
      <c r="R98" s="30" t="n">
        <f aca="false">R39-R93</f>
        <v>15173.6999811587</v>
      </c>
      <c r="S98" s="30" t="n">
        <f aca="false">S39-S93</f>
        <v>13437.8099633045</v>
      </c>
      <c r="T98" s="30" t="n">
        <f aca="false">T39-T93</f>
        <v>14925.9758300547</v>
      </c>
      <c r="U98" s="30" t="n">
        <f aca="false">U39-U93</f>
        <v>16409.3241384089</v>
      </c>
      <c r="V98" s="30" t="n">
        <f aca="false">V39-V93</f>
        <v>17987.2079644282</v>
      </c>
      <c r="W98" s="30" t="n">
        <f aca="false">W39-W93</f>
        <v>19444.497860373</v>
      </c>
      <c r="X98" s="30" t="n">
        <f aca="false">X39-X93</f>
        <v>20987.7354793229</v>
      </c>
      <c r="Y98" s="30" t="n">
        <f aca="false">Y39-Y93</f>
        <v>22418.6166017921</v>
      </c>
      <c r="Z98" s="30" t="n">
        <f aca="false">Z39-Z93</f>
        <v>23734.1409866631</v>
      </c>
      <c r="AA98" s="30" t="n">
        <f aca="false">AA39-AA93</f>
        <v>25101.8874447623</v>
      </c>
      <c r="AB98" s="30" t="n">
        <f aca="false">AB39-AB93</f>
        <v>26820.4610492663</v>
      </c>
      <c r="AC98" s="30" t="n">
        <f aca="false">AC39-AC93</f>
        <v>28827.3840094353</v>
      </c>
      <c r="AD98" s="30" t="n">
        <f aca="false">AD39-AD93</f>
        <v>30898.6153651197</v>
      </c>
      <c r="AE98" s="30" t="n">
        <f aca="false">AE39-AE93</f>
        <v>32942.555183662</v>
      </c>
      <c r="AF98" s="30" t="n">
        <f aca="false">AF39-AF93</f>
        <v>34903.8828053848</v>
      </c>
      <c r="AG98" s="30" t="n">
        <f aca="false">AG39-AG93</f>
        <v>36961.9631574283</v>
      </c>
      <c r="AH98" s="30" t="n">
        <f aca="false">AH39-AH93</f>
        <v>38956.5895463973</v>
      </c>
      <c r="AI98" s="30" t="n">
        <f aca="false">AI39-AI93</f>
        <v>40679.0094316215</v>
      </c>
      <c r="AJ98" s="30" t="n">
        <f aca="false">AJ39-AJ93</f>
        <v>41979.8080971247</v>
      </c>
      <c r="AK98" s="30" t="n">
        <f aca="false">AK39-AK93</f>
        <v>42923.2509800025</v>
      </c>
    </row>
    <row r="99" customFormat="false" ht="15" hidden="false" customHeight="true" outlineLevel="0" collapsed="false">
      <c r="A99" s="25" t="s">
        <v>332</v>
      </c>
      <c r="B99" s="30" t="n">
        <f aca="false">B40-B94</f>
        <v>0</v>
      </c>
      <c r="C99" s="30" t="n">
        <f aca="false">C40-C94</f>
        <v>0</v>
      </c>
      <c r="D99" s="30" t="n">
        <f aca="false">D40-D94</f>
        <v>202.98023513251</v>
      </c>
      <c r="E99" s="30" t="n">
        <f aca="false">E40-E94</f>
        <v>1056.42612924143</v>
      </c>
      <c r="F99" s="30" t="n">
        <f aca="false">F40-F94</f>
        <v>2109.00841145534</v>
      </c>
      <c r="G99" s="30" t="n">
        <f aca="false">G40-G94</f>
        <v>2964.87967182537</v>
      </c>
      <c r="H99" s="30" t="n">
        <f aca="false">H40-H94</f>
        <v>3984.95565311147</v>
      </c>
      <c r="I99" s="30" t="n">
        <f aca="false">I40-I94</f>
        <v>4832.20646260329</v>
      </c>
      <c r="J99" s="30" t="n">
        <f aca="false">J40-J94</f>
        <v>5825.2604333945</v>
      </c>
      <c r="K99" s="30" t="n">
        <f aca="false">K40-K94</f>
        <v>6660.66793421251</v>
      </c>
      <c r="L99" s="30" t="n">
        <f aca="false">L40-L94</f>
        <v>7629.73009878675</v>
      </c>
      <c r="M99" s="30" t="n">
        <f aca="false">M40-M94</f>
        <v>8451.71916085423</v>
      </c>
      <c r="N99" s="30" t="n">
        <f aca="false">N40-N94</f>
        <v>9081.76292511288</v>
      </c>
      <c r="O99" s="30" t="n">
        <f aca="false">O40-O94</f>
        <v>9837.91770733885</v>
      </c>
      <c r="P99" s="30" t="n">
        <f aca="false">P40-P94</f>
        <v>10961.949765117</v>
      </c>
      <c r="Q99" s="30" t="n">
        <f aca="false">Q40-Q94</f>
        <v>12319.1757620012</v>
      </c>
      <c r="R99" s="30" t="n">
        <f aca="false">R40-R94</f>
        <v>13550.8641807381</v>
      </c>
      <c r="S99" s="30" t="n">
        <f aca="false">S40-S94</f>
        <v>11970.6320180614</v>
      </c>
      <c r="T99" s="30" t="n">
        <f aca="false">T40-T94</f>
        <v>13306.0074523332</v>
      </c>
      <c r="U99" s="30" t="n">
        <f aca="false">U40-U94</f>
        <v>14594.9230454501</v>
      </c>
      <c r="V99" s="30" t="n">
        <f aca="false">V40-V94</f>
        <v>16041.8010218638</v>
      </c>
      <c r="W99" s="30" t="n">
        <f aca="false">W40-W94</f>
        <v>17306.3952258842</v>
      </c>
      <c r="X99" s="30" t="n">
        <f aca="false">X40-X94</f>
        <v>18723.2949278832</v>
      </c>
      <c r="Y99" s="30" t="n">
        <f aca="false">Y40-Y94</f>
        <v>19963.4723402552</v>
      </c>
      <c r="Z99" s="30" t="n">
        <f aca="false">Z40-Z94</f>
        <v>21151.9787582832</v>
      </c>
      <c r="AA99" s="30" t="n">
        <f aca="false">AA40-AA94</f>
        <v>22338.3675191137</v>
      </c>
      <c r="AB99" s="30" t="n">
        <f aca="false">AB40-AB94</f>
        <v>23881.3691616802</v>
      </c>
      <c r="AC99" s="30" t="n">
        <f aca="false">AC40-AC94</f>
        <v>25638.2668435255</v>
      </c>
      <c r="AD99" s="30" t="n">
        <f aca="false">AD40-AD94</f>
        <v>27533.6883878449</v>
      </c>
      <c r="AE99" s="30" t="n">
        <f aca="false">AE40-AE94</f>
        <v>29305.938853645</v>
      </c>
      <c r="AF99" s="30" t="n">
        <f aca="false">AF40-AF94</f>
        <v>31118.8398276137</v>
      </c>
      <c r="AG99" s="30" t="n">
        <f aca="false">AG40-AG94</f>
        <v>32891.3748114918</v>
      </c>
      <c r="AH99" s="30" t="n">
        <f aca="false">AH40-AH94</f>
        <v>34717.4264582112</v>
      </c>
      <c r="AI99" s="30" t="n">
        <f aca="false">AI40-AI94</f>
        <v>36231.5853687825</v>
      </c>
      <c r="AJ99" s="30" t="n">
        <f aca="false">AJ40-AJ94</f>
        <v>37435.3554975439</v>
      </c>
      <c r="AK99" s="30" t="n">
        <f aca="false">AK40-AK94</f>
        <v>38272.0517204633</v>
      </c>
    </row>
    <row r="100" customFormat="false" ht="15" hidden="false" customHeight="true" outlineLevel="0" collapsed="false">
      <c r="A100" s="25" t="s">
        <v>333</v>
      </c>
      <c r="B100" s="30" t="n">
        <f aca="false">B41-B95</f>
        <v>0</v>
      </c>
      <c r="C100" s="30" t="n">
        <f aca="false">C41-C95</f>
        <v>-3644.44444444444</v>
      </c>
      <c r="D100" s="30" t="n">
        <f aca="false">D41-D95</f>
        <v>4751.57745968889</v>
      </c>
      <c r="E100" s="30" t="n">
        <f aca="false">E41-E95</f>
        <v>20545.4578115951</v>
      </c>
      <c r="F100" s="30" t="n">
        <f aca="false">F41-F95</f>
        <v>4693.63807699277</v>
      </c>
      <c r="G100" s="30" t="n">
        <f aca="false">G41-G95</f>
        <v>20517.7847480185</v>
      </c>
      <c r="H100" s="30" t="n">
        <f aca="false">H41-H95</f>
        <v>4705.83192575316</v>
      </c>
      <c r="I100" s="30" t="n">
        <f aca="false">I41-I95</f>
        <v>20499.9495864596</v>
      </c>
      <c r="J100" s="30" t="n">
        <f aca="false">J41-J95</f>
        <v>4712.80140181904</v>
      </c>
      <c r="K100" s="30" t="n">
        <f aca="false">K41-K95</f>
        <v>20487.500105256</v>
      </c>
      <c r="L100" s="30" t="n">
        <f aca="false">L41-L95</f>
        <v>4717.31091819759</v>
      </c>
      <c r="M100" s="30" t="n">
        <f aca="false">M41-M95</f>
        <v>20478.3184535331</v>
      </c>
      <c r="N100" s="30" t="n">
        <f aca="false">N41-N95</f>
        <v>4095.84234548054</v>
      </c>
      <c r="O100" s="30" t="n">
        <f aca="false">O41-O95</f>
        <v>16180.1542884725</v>
      </c>
      <c r="P100" s="30" t="n">
        <f aca="false">P41-P95</f>
        <v>12184.4608238353</v>
      </c>
      <c r="Q100" s="30" t="n">
        <f aca="false">Q41-Q95</f>
        <v>28248.3685476089</v>
      </c>
      <c r="R100" s="30" t="n">
        <f aca="false">R41-R95</f>
        <v>11632.9554244448</v>
      </c>
      <c r="S100" s="30" t="n">
        <f aca="false">S41-S95</f>
        <v>27839.6663722012</v>
      </c>
      <c r="T100" s="30" t="n">
        <f aca="false">T41-T95</f>
        <v>11283.5206911961</v>
      </c>
      <c r="U100" s="30" t="n">
        <f aca="false">U41-U95</f>
        <v>27647.7721002456</v>
      </c>
      <c r="V100" s="30" t="n">
        <f aca="false">V41-V95</f>
        <v>11285.4680582648</v>
      </c>
      <c r="W100" s="30" t="n">
        <f aca="false">W41-W95</f>
        <v>27640.743092141</v>
      </c>
      <c r="X100" s="30" t="n">
        <f aca="false">X41-X95</f>
        <v>11286.9559613761</v>
      </c>
      <c r="Y100" s="30" t="n">
        <f aca="false">Y41-Y95</f>
        <v>27635.1423008007</v>
      </c>
      <c r="Z100" s="30" t="n">
        <f aca="false">Z41-Z95</f>
        <v>11043.0393014044</v>
      </c>
      <c r="AA100" s="30" t="n">
        <f aca="false">AA41-AA95</f>
        <v>23116.6576256526</v>
      </c>
      <c r="AB100" s="30" t="n">
        <f aca="false">AB41-AB95</f>
        <v>18753.3418477793</v>
      </c>
      <c r="AC100" s="30" t="n">
        <f aca="false">AC41-AC95</f>
        <v>35174.9874407637</v>
      </c>
      <c r="AD100" s="30" t="n">
        <f aca="false">AD41-AD95</f>
        <v>18721.1553215138</v>
      </c>
      <c r="AE100" s="30" t="n">
        <f aca="false">AE41-AE95</f>
        <v>35184.6623833844</v>
      </c>
      <c r="AF100" s="30" t="n">
        <f aca="false">AF41-AF95</f>
        <v>18701.1497409715</v>
      </c>
      <c r="AG100" s="30" t="n">
        <f aca="false">AG41-AG95</f>
        <v>35183.0874043894</v>
      </c>
      <c r="AH100" s="30" t="n">
        <f aca="false">AH41-AH95</f>
        <v>23078.6621001912</v>
      </c>
      <c r="AI100" s="30" t="n">
        <f aca="false">AI41-AI95</f>
        <v>27458.8542232251</v>
      </c>
      <c r="AJ100" s="30" t="n">
        <f aca="false">AJ41-AJ95</f>
        <v>15385.0239096233</v>
      </c>
      <c r="AK100" s="30" t="n">
        <f aca="false">AK41-AK95</f>
        <v>15391.8185111447</v>
      </c>
    </row>
    <row r="101" customFormat="false" ht="15" hidden="false" customHeight="true" outlineLevel="0" collapsed="false">
      <c r="A101" s="25" t="s">
        <v>334</v>
      </c>
      <c r="B101" s="30" t="n">
        <f aca="false">B42-B96</f>
        <v>0</v>
      </c>
      <c r="C101" s="30" t="n">
        <f aca="false">C42-C96</f>
        <v>0</v>
      </c>
      <c r="D101" s="30" t="n">
        <f aca="false">D42-D96</f>
        <v>139.933698402222</v>
      </c>
      <c r="E101" s="30" t="n">
        <f aca="false">E42-E96</f>
        <v>560.550276677162</v>
      </c>
      <c r="F101" s="30" t="n">
        <f aca="false">F42-F96</f>
        <v>961.686644414163</v>
      </c>
      <c r="G101" s="30" t="n">
        <f aca="false">G42-G96</f>
        <v>1383.75423483993</v>
      </c>
      <c r="H101" s="30" t="n">
        <f aca="false">H42-H96</f>
        <v>1770.61876851942</v>
      </c>
      <c r="I101" s="30" t="n">
        <f aca="false">I42-I96</f>
        <v>2189.1595973964</v>
      </c>
      <c r="J101" s="30" t="n">
        <f aca="false">J42-J96</f>
        <v>2564.21314328612</v>
      </c>
      <c r="K101" s="30" t="n">
        <f aca="false">K42-K96</f>
        <v>2977.76991102349</v>
      </c>
      <c r="L101" s="30" t="n">
        <f aca="false">L42-L96</f>
        <v>3342.36911760154</v>
      </c>
      <c r="M101" s="30" t="n">
        <f aca="false">M42-M96</f>
        <v>3750.22614165229</v>
      </c>
      <c r="N101" s="30" t="n">
        <f aca="false">N42-N96</f>
        <v>3951.95962562305</v>
      </c>
      <c r="O101" s="30" t="n">
        <f aca="false">O42-O96</f>
        <v>4333.80464155855</v>
      </c>
      <c r="P101" s="30" t="n">
        <f aca="false">P42-P96</f>
        <v>4815.49219136669</v>
      </c>
      <c r="Q101" s="30" t="n">
        <f aca="false">Q42-Q96</f>
        <v>5455.11503929124</v>
      </c>
      <c r="R101" s="30" t="n">
        <f aca="false">R42-R96</f>
        <v>5911.84400777775</v>
      </c>
      <c r="S101" s="30" t="n">
        <f aca="false">S42-S96</f>
        <v>5295.68878316616</v>
      </c>
      <c r="T101" s="30" t="n">
        <f aca="false">T42-T96</f>
        <v>5797.87761770955</v>
      </c>
      <c r="U101" s="30" t="n">
        <f aca="false">U42-U96</f>
        <v>6409.55631302317</v>
      </c>
      <c r="V101" s="30" t="n">
        <f aca="false">V42-V96</f>
        <v>6965.13123859768</v>
      </c>
      <c r="W101" s="30" t="n">
        <f aca="false">W42-W96</f>
        <v>7566.5038436719</v>
      </c>
      <c r="X101" s="30" t="n">
        <f aca="false">X42-X96</f>
        <v>8109.22069526526</v>
      </c>
      <c r="Y101" s="30" t="n">
        <f aca="false">Y42-Y96</f>
        <v>8700.2315721081</v>
      </c>
      <c r="Z101" s="30" t="n">
        <f aca="false">Z42-Z96</f>
        <v>9133.53699978464</v>
      </c>
      <c r="AA101" s="30" t="n">
        <f aca="false">AA42-AA96</f>
        <v>9701.60077508025</v>
      </c>
      <c r="AB101" s="30" t="n">
        <f aca="false">AB42-AB96</f>
        <v>10358.2820409174</v>
      </c>
      <c r="AC101" s="30" t="n">
        <f aca="false">AC42-AC96</f>
        <v>11169.3842639393</v>
      </c>
      <c r="AD101" s="30" t="n">
        <f aca="false">AD42-AD96</f>
        <v>6501.59581828226</v>
      </c>
      <c r="AE101" s="30" t="n">
        <f aca="false">AE42-AE96</f>
        <v>10662.9049485128</v>
      </c>
      <c r="AF101" s="30" t="n">
        <f aca="false">AF42-AF96</f>
        <v>425.195121947234</v>
      </c>
      <c r="AG101" s="30" t="n">
        <f aca="false">AG42-AG96</f>
        <v>4625.93389968849</v>
      </c>
      <c r="AH101" s="30" t="n">
        <f aca="false">AH42-AH96</f>
        <v>2157.77431587335</v>
      </c>
      <c r="AI101" s="30" t="n">
        <f aca="false">AI42-AI96</f>
        <v>7433.38882487723</v>
      </c>
      <c r="AJ101" s="30" t="n">
        <f aca="false">AJ42-AJ96</f>
        <v>6023.55314463433</v>
      </c>
      <c r="AK101" s="30" t="n">
        <f aca="false">AK42-AK96</f>
        <v>4644.82014823143</v>
      </c>
    </row>
    <row r="102" customFormat="false" ht="15" hidden="false" customHeight="true" outlineLevel="0" collapsed="false">
      <c r="A102" s="25" t="s">
        <v>335</v>
      </c>
      <c r="B102" s="30" t="n">
        <f aca="false">SUM(B98:B101)-B97-B50</f>
        <v>0</v>
      </c>
      <c r="C102" s="30" t="n">
        <f aca="false">SUM(C98:C101)-C97-C50</f>
        <v>0</v>
      </c>
      <c r="D102" s="30" t="n">
        <f aca="false">SUM(D98:D101)-D97-D50</f>
        <v>0</v>
      </c>
      <c r="E102" s="30" t="n">
        <f aca="false">SUM(E98:E101)-E97-E50</f>
        <v>0</v>
      </c>
      <c r="F102" s="30" t="n">
        <f aca="false">SUM(F98:F101)-F97-F50</f>
        <v>0</v>
      </c>
      <c r="G102" s="30" t="n">
        <f aca="false">SUM(G98:G101)-G97-G50</f>
        <v>0</v>
      </c>
      <c r="H102" s="30" t="n">
        <f aca="false">SUM(H98:H101)-H97-H50</f>
        <v>0</v>
      </c>
      <c r="I102" s="30" t="n">
        <f aca="false">SUM(I98:I101)-I97-I50</f>
        <v>0</v>
      </c>
      <c r="J102" s="30" t="n">
        <f aca="false">SUM(J98:J101)-J97-J50</f>
        <v>0</v>
      </c>
      <c r="K102" s="30" t="n">
        <f aca="false">SUM(K98:K101)-K97-K50</f>
        <v>0</v>
      </c>
      <c r="L102" s="30" t="n">
        <f aca="false">SUM(L98:L101)-L97-L50</f>
        <v>0</v>
      </c>
      <c r="M102" s="30" t="n">
        <f aca="false">SUM(M98:M101)-M97-M50</f>
        <v>0</v>
      </c>
      <c r="N102" s="30" t="n">
        <f aca="false">SUM(N98:N101)-N97-N50</f>
        <v>0</v>
      </c>
      <c r="O102" s="30" t="n">
        <f aca="false">SUM(O98:O101)-O97-O50</f>
        <v>0</v>
      </c>
      <c r="P102" s="30" t="n">
        <f aca="false">SUM(P98:P101)-P97-P50</f>
        <v>0</v>
      </c>
      <c r="Q102" s="30" t="n">
        <f aca="false">SUM(Q98:Q101)-Q97-Q50</f>
        <v>0</v>
      </c>
      <c r="R102" s="30" t="n">
        <f aca="false">SUM(R98:R101)-R97-R50</f>
        <v>0</v>
      </c>
      <c r="S102" s="30" t="n">
        <f aca="false">SUM(S98:S101)-S97-S50</f>
        <v>0</v>
      </c>
      <c r="T102" s="30" t="n">
        <f aca="false">SUM(T98:T101)-T97-T50</f>
        <v>0</v>
      </c>
      <c r="U102" s="30" t="n">
        <f aca="false">SUM(U98:U101)-U97-U50</f>
        <v>0</v>
      </c>
      <c r="V102" s="30" t="n">
        <f aca="false">SUM(V98:V101)-V97-V50</f>
        <v>0</v>
      </c>
      <c r="W102" s="30" t="n">
        <f aca="false">SUM(W98:W101)-W97-W50</f>
        <v>0</v>
      </c>
      <c r="X102" s="30" t="n">
        <f aca="false">SUM(X98:X101)-X97-X50</f>
        <v>0</v>
      </c>
      <c r="Y102" s="30" t="n">
        <f aca="false">SUM(Y98:Y101)-Y97-Y50</f>
        <v>0</v>
      </c>
      <c r="Z102" s="30" t="n">
        <f aca="false">SUM(Z98:Z101)-Z97-Z50</f>
        <v>0</v>
      </c>
      <c r="AA102" s="30" t="n">
        <f aca="false">SUM(AA98:AA101)-AA97-AA50</f>
        <v>0</v>
      </c>
      <c r="AB102" s="30" t="n">
        <f aca="false">SUM(AB98:AB101)-AB97-AB50</f>
        <v>0</v>
      </c>
      <c r="AC102" s="30" t="n">
        <f aca="false">SUM(AC98:AC101)-AC97-AC50</f>
        <v>0</v>
      </c>
      <c r="AD102" s="30" t="n">
        <f aca="false">SUM(AD98:AD101)-AD97-AD50</f>
        <v>0</v>
      </c>
      <c r="AE102" s="30" t="n">
        <f aca="false">SUM(AE98:AE101)-AE97-AE50</f>
        <v>0</v>
      </c>
      <c r="AF102" s="30" t="n">
        <f aca="false">SUM(AF98:AF101)-AF97-AF50</f>
        <v>0</v>
      </c>
      <c r="AG102" s="30" t="n">
        <f aca="false">SUM(AG98:AG101)-AG97-AG50</f>
        <v>0</v>
      </c>
      <c r="AH102" s="30" t="n">
        <f aca="false">SUM(AH98:AH101)-AH97-AH50</f>
        <v>0</v>
      </c>
      <c r="AI102" s="30" t="n">
        <f aca="false">SUM(AI98:AI101)-AI97-AI50</f>
        <v>0</v>
      </c>
      <c r="AJ102" s="30" t="n">
        <f aca="false">SUM(AJ98:AJ101)-AJ97-AJ50</f>
        <v>0</v>
      </c>
      <c r="AK102" s="30" t="n">
        <f aca="false">SUM(AK98:AK101)-AK97-AK50</f>
        <v>0</v>
      </c>
    </row>
  </sheetData>
  <mergeCells count="2">
    <mergeCell ref="A1:M1"/>
    <mergeCell ref="A2:M4"/>
  </mergeCells>
  <conditionalFormatting sqref="B77:AK77">
    <cfRule type="cellIs" priority="2" operator="lessThan" aboveAverage="0" equalAverage="0" bottom="0" percent="0" rank="0" text="" dxfId="8">
      <formula>0</formula>
    </cfRule>
  </conditionalFormatting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&amp;LCustomer loss&amp;RPage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K1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37" min="2" style="20" width="13.72"/>
  </cols>
  <sheetData>
    <row r="1" customFormat="false" ht="31.5" hidden="false" customHeight="true" outlineLevel="0" collapsed="false">
      <c r="A1" s="21" t="s">
        <v>343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customFormat="false" ht="15" hidden="false" customHeight="true" outlineLevel="0" collapsed="false">
      <c r="A2" s="22" t="s">
        <v>237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customFormat="false" ht="15" hidden="false" customHeight="true" outlineLevel="0" collapsed="false">
      <c r="A5" s="23" t="s">
        <v>238</v>
      </c>
      <c r="B5" s="30" t="n">
        <f aca="false">1</f>
        <v>1</v>
      </c>
      <c r="C5" s="30" t="n">
        <f aca="false">2</f>
        <v>2</v>
      </c>
      <c r="D5" s="30" t="n">
        <f aca="false">3</f>
        <v>3</v>
      </c>
      <c r="E5" s="30" t="n">
        <f aca="false">4</f>
        <v>4</v>
      </c>
      <c r="F5" s="30" t="n">
        <f aca="false">5</f>
        <v>5</v>
      </c>
      <c r="G5" s="30" t="n">
        <f aca="false">6</f>
        <v>6</v>
      </c>
      <c r="H5" s="30" t="n">
        <f aca="false">7</f>
        <v>7</v>
      </c>
      <c r="I5" s="30" t="n">
        <f aca="false">8</f>
        <v>8</v>
      </c>
      <c r="J5" s="30" t="n">
        <f aca="false">9</f>
        <v>9</v>
      </c>
      <c r="K5" s="30" t="n">
        <f aca="false">10</f>
        <v>10</v>
      </c>
      <c r="L5" s="30" t="n">
        <f aca="false">11</f>
        <v>11</v>
      </c>
      <c r="M5" s="30" t="n">
        <f aca="false">12</f>
        <v>12</v>
      </c>
      <c r="N5" s="30" t="n">
        <f aca="false">13</f>
        <v>13</v>
      </c>
      <c r="O5" s="30" t="n">
        <f aca="false">14</f>
        <v>14</v>
      </c>
      <c r="P5" s="30" t="n">
        <f aca="false">15</f>
        <v>15</v>
      </c>
      <c r="Q5" s="30" t="n">
        <f aca="false">16</f>
        <v>16</v>
      </c>
      <c r="R5" s="30" t="n">
        <f aca="false">17</f>
        <v>17</v>
      </c>
      <c r="S5" s="30" t="n">
        <f aca="false">18</f>
        <v>18</v>
      </c>
      <c r="T5" s="30" t="n">
        <f aca="false">19</f>
        <v>19</v>
      </c>
      <c r="U5" s="30" t="n">
        <f aca="false">20</f>
        <v>20</v>
      </c>
      <c r="V5" s="30" t="n">
        <f aca="false">21</f>
        <v>21</v>
      </c>
      <c r="W5" s="30" t="n">
        <f aca="false">22</f>
        <v>22</v>
      </c>
      <c r="X5" s="30" t="n">
        <f aca="false">23</f>
        <v>23</v>
      </c>
      <c r="Y5" s="30" t="n">
        <f aca="false">24</f>
        <v>24</v>
      </c>
      <c r="Z5" s="30" t="n">
        <f aca="false">25</f>
        <v>25</v>
      </c>
      <c r="AA5" s="30" t="n">
        <f aca="false">26</f>
        <v>26</v>
      </c>
      <c r="AB5" s="30" t="n">
        <f aca="false">27</f>
        <v>27</v>
      </c>
      <c r="AC5" s="30" t="n">
        <f aca="false">28</f>
        <v>28</v>
      </c>
      <c r="AD5" s="30" t="n">
        <f aca="false">29</f>
        <v>29</v>
      </c>
      <c r="AE5" s="30" t="n">
        <f aca="false">30</f>
        <v>30</v>
      </c>
      <c r="AF5" s="30" t="n">
        <f aca="false">31</f>
        <v>31</v>
      </c>
      <c r="AG5" s="30" t="n">
        <f aca="false">32</f>
        <v>32</v>
      </c>
      <c r="AH5" s="30" t="n">
        <f aca="false">33</f>
        <v>33</v>
      </c>
      <c r="AI5" s="30" t="n">
        <f aca="false">34</f>
        <v>34</v>
      </c>
      <c r="AJ5" s="30" t="n">
        <f aca="false">35</f>
        <v>35</v>
      </c>
      <c r="AK5" s="30" t="n">
        <f aca="false">36</f>
        <v>36</v>
      </c>
    </row>
    <row r="6" customFormat="false" ht="15" hidden="false" customHeight="true" outlineLevel="0" collapsed="false">
      <c r="A6" s="25" t="s">
        <v>239</v>
      </c>
      <c r="B6" s="30" t="n">
        <f aca="false">IF(B5&lt;=12,Cases!$J$6,IF(B5&lt;=24,Cases!$J$8,Cases!$J$10))</f>
        <v>4</v>
      </c>
      <c r="C6" s="30" t="n">
        <f aca="false">IF(C5&lt;=12,Cases!$J$6,IF(C5&lt;=24,Cases!$J$8,Cases!$J$10))</f>
        <v>4</v>
      </c>
      <c r="D6" s="30" t="n">
        <f aca="false">IF(D5&lt;=12,Cases!$J$6,IF(D5&lt;=24,Cases!$J$8,Cases!$J$10))</f>
        <v>4</v>
      </c>
      <c r="E6" s="30" t="n">
        <f aca="false">IF(E5&lt;=12,Cases!$J$6,IF(E5&lt;=24,Cases!$J$8,Cases!$J$10))</f>
        <v>4</v>
      </c>
      <c r="F6" s="30" t="n">
        <f aca="false">IF(F5&lt;=12,Cases!$J$6,IF(F5&lt;=24,Cases!$J$8,Cases!$J$10))</f>
        <v>4</v>
      </c>
      <c r="G6" s="30" t="n">
        <f aca="false">IF(G5&lt;=12,Cases!$J$6,IF(G5&lt;=24,Cases!$J$8,Cases!$J$10))</f>
        <v>4</v>
      </c>
      <c r="H6" s="30" t="n">
        <f aca="false">IF(H5&lt;=12,Cases!$J$6,IF(H5&lt;=24,Cases!$J$8,Cases!$J$10))</f>
        <v>4</v>
      </c>
      <c r="I6" s="30" t="n">
        <f aca="false">IF(I5&lt;=12,Cases!$J$6,IF(I5&lt;=24,Cases!$J$8,Cases!$J$10))</f>
        <v>4</v>
      </c>
      <c r="J6" s="30" t="n">
        <f aca="false">IF(J5&lt;=12,Cases!$J$6,IF(J5&lt;=24,Cases!$J$8,Cases!$J$10))</f>
        <v>4</v>
      </c>
      <c r="K6" s="30" t="n">
        <f aca="false">IF(K5&lt;=12,Cases!$J$6,IF(K5&lt;=24,Cases!$J$8,Cases!$J$10))</f>
        <v>4</v>
      </c>
      <c r="L6" s="30" t="n">
        <f aca="false">IF(L5&lt;=12,Cases!$J$6,IF(L5&lt;=24,Cases!$J$8,Cases!$J$10))</f>
        <v>4</v>
      </c>
      <c r="M6" s="30" t="n">
        <f aca="false">IF(M5&lt;=12,Cases!$J$6,IF(M5&lt;=24,Cases!$J$8,Cases!$J$10))</f>
        <v>4</v>
      </c>
      <c r="N6" s="30" t="n">
        <f aca="false">IF(N5&lt;=12,Cases!$J$6,IF(N5&lt;=24,Cases!$J$8,Cases!$J$10))</f>
        <v>6</v>
      </c>
      <c r="O6" s="30" t="n">
        <f aca="false">IF(O5&lt;=12,Cases!$J$6,IF(O5&lt;=24,Cases!$J$8,Cases!$J$10))</f>
        <v>6</v>
      </c>
      <c r="P6" s="30" t="n">
        <f aca="false">IF(P5&lt;=12,Cases!$J$6,IF(P5&lt;=24,Cases!$J$8,Cases!$J$10))</f>
        <v>6</v>
      </c>
      <c r="Q6" s="30" t="n">
        <f aca="false">IF(Q5&lt;=12,Cases!$J$6,IF(Q5&lt;=24,Cases!$J$8,Cases!$J$10))</f>
        <v>6</v>
      </c>
      <c r="R6" s="30" t="n">
        <f aca="false">IF(R5&lt;=12,Cases!$J$6,IF(R5&lt;=24,Cases!$J$8,Cases!$J$10))</f>
        <v>6</v>
      </c>
      <c r="S6" s="30" t="n">
        <f aca="false">IF(S5&lt;=12,Cases!$J$6,IF(S5&lt;=24,Cases!$J$8,Cases!$J$10))</f>
        <v>6</v>
      </c>
      <c r="T6" s="30" t="n">
        <f aca="false">IF(T5&lt;=12,Cases!$J$6,IF(T5&lt;=24,Cases!$J$8,Cases!$J$10))</f>
        <v>6</v>
      </c>
      <c r="U6" s="30" t="n">
        <f aca="false">IF(U5&lt;=12,Cases!$J$6,IF(U5&lt;=24,Cases!$J$8,Cases!$J$10))</f>
        <v>6</v>
      </c>
      <c r="V6" s="30" t="n">
        <f aca="false">IF(V5&lt;=12,Cases!$J$6,IF(V5&lt;=24,Cases!$J$8,Cases!$J$10))</f>
        <v>6</v>
      </c>
      <c r="W6" s="30" t="n">
        <f aca="false">IF(W5&lt;=12,Cases!$J$6,IF(W5&lt;=24,Cases!$J$8,Cases!$J$10))</f>
        <v>6</v>
      </c>
      <c r="X6" s="30" t="n">
        <f aca="false">IF(X5&lt;=12,Cases!$J$6,IF(X5&lt;=24,Cases!$J$8,Cases!$J$10))</f>
        <v>6</v>
      </c>
      <c r="Y6" s="30" t="n">
        <f aca="false">IF(Y5&lt;=12,Cases!$J$6,IF(Y5&lt;=24,Cases!$J$8,Cases!$J$10))</f>
        <v>6</v>
      </c>
      <c r="Z6" s="30" t="n">
        <f aca="false">IF(Z5&lt;=12,Cases!$J$6,IF(Z5&lt;=24,Cases!$J$8,Cases!$J$10))</f>
        <v>8</v>
      </c>
      <c r="AA6" s="30" t="n">
        <f aca="false">IF(AA5&lt;=12,Cases!$J$6,IF(AA5&lt;=24,Cases!$J$8,Cases!$J$10))</f>
        <v>8</v>
      </c>
      <c r="AB6" s="30" t="n">
        <f aca="false">IF(AB5&lt;=12,Cases!$J$6,IF(AB5&lt;=24,Cases!$J$8,Cases!$J$10))</f>
        <v>8</v>
      </c>
      <c r="AC6" s="30" t="n">
        <f aca="false">IF(AC5&lt;=12,Cases!$J$6,IF(AC5&lt;=24,Cases!$J$8,Cases!$J$10))</f>
        <v>8</v>
      </c>
      <c r="AD6" s="30" t="n">
        <f aca="false">IF(AD5&lt;=12,Cases!$J$6,IF(AD5&lt;=24,Cases!$J$8,Cases!$J$10))</f>
        <v>8</v>
      </c>
      <c r="AE6" s="30" t="n">
        <f aca="false">IF(AE5&lt;=12,Cases!$J$6,IF(AE5&lt;=24,Cases!$J$8,Cases!$J$10))</f>
        <v>8</v>
      </c>
      <c r="AF6" s="30" t="n">
        <f aca="false">IF(AF5&lt;=12,Cases!$J$6,IF(AF5&lt;=24,Cases!$J$8,Cases!$J$10))</f>
        <v>8</v>
      </c>
      <c r="AG6" s="30" t="n">
        <f aca="false">IF(AG5&lt;=12,Cases!$J$6,IF(AG5&lt;=24,Cases!$J$8,Cases!$J$10))</f>
        <v>8</v>
      </c>
      <c r="AH6" s="30" t="n">
        <f aca="false">IF(AH5&lt;=12,Cases!$J$6,IF(AH5&lt;=24,Cases!$J$8,Cases!$J$10))</f>
        <v>8</v>
      </c>
      <c r="AI6" s="30" t="n">
        <f aca="false">IF(AI5&lt;=12,Cases!$J$6,IF(AI5&lt;=24,Cases!$J$8,Cases!$J$10))</f>
        <v>8</v>
      </c>
      <c r="AJ6" s="30" t="n">
        <f aca="false">IF(AJ5&lt;=12,Cases!$J$6,IF(AJ5&lt;=24,Cases!$J$8,Cases!$J$10))</f>
        <v>8</v>
      </c>
      <c r="AK6" s="30" t="n">
        <f aca="false">IF(AK5&lt;=12,Cases!$J$6,IF(AK5&lt;=24,Cases!$J$8,Cases!$J$10))</f>
        <v>8</v>
      </c>
    </row>
    <row r="7" customFormat="false" ht="15" hidden="false" customHeight="true" outlineLevel="0" collapsed="false">
      <c r="A7" s="25" t="s">
        <v>240</v>
      </c>
      <c r="B7" s="30" t="n">
        <f aca="false">IF(B5&lt;=12,Cases!$J$7,IF(B5&lt;=24,Cases!$J$9,Cases!$J$11))</f>
        <v>2</v>
      </c>
      <c r="C7" s="30" t="n">
        <f aca="false">IF(C5&lt;=12,Cases!$J$7,IF(C5&lt;=24,Cases!$J$9,Cases!$J$11))</f>
        <v>2</v>
      </c>
      <c r="D7" s="30" t="n">
        <f aca="false">IF(D5&lt;=12,Cases!$J$7,IF(D5&lt;=24,Cases!$J$9,Cases!$J$11))</f>
        <v>2</v>
      </c>
      <c r="E7" s="30" t="n">
        <f aca="false">IF(E5&lt;=12,Cases!$J$7,IF(E5&lt;=24,Cases!$J$9,Cases!$J$11))</f>
        <v>2</v>
      </c>
      <c r="F7" s="30" t="n">
        <f aca="false">IF(F5&lt;=12,Cases!$J$7,IF(F5&lt;=24,Cases!$J$9,Cases!$J$11))</f>
        <v>2</v>
      </c>
      <c r="G7" s="30" t="n">
        <f aca="false">IF(G5&lt;=12,Cases!$J$7,IF(G5&lt;=24,Cases!$J$9,Cases!$J$11))</f>
        <v>2</v>
      </c>
      <c r="H7" s="30" t="n">
        <f aca="false">IF(H5&lt;=12,Cases!$J$7,IF(H5&lt;=24,Cases!$J$9,Cases!$J$11))</f>
        <v>2</v>
      </c>
      <c r="I7" s="30" t="n">
        <f aca="false">IF(I5&lt;=12,Cases!$J$7,IF(I5&lt;=24,Cases!$J$9,Cases!$J$11))</f>
        <v>2</v>
      </c>
      <c r="J7" s="30" t="n">
        <f aca="false">IF(J5&lt;=12,Cases!$J$7,IF(J5&lt;=24,Cases!$J$9,Cases!$J$11))</f>
        <v>2</v>
      </c>
      <c r="K7" s="30" t="n">
        <f aca="false">IF(K5&lt;=12,Cases!$J$7,IF(K5&lt;=24,Cases!$J$9,Cases!$J$11))</f>
        <v>2</v>
      </c>
      <c r="L7" s="30" t="n">
        <f aca="false">IF(L5&lt;=12,Cases!$J$7,IF(L5&lt;=24,Cases!$J$9,Cases!$J$11))</f>
        <v>2</v>
      </c>
      <c r="M7" s="30" t="n">
        <f aca="false">IF(M5&lt;=12,Cases!$J$7,IF(M5&lt;=24,Cases!$J$9,Cases!$J$11))</f>
        <v>2</v>
      </c>
      <c r="N7" s="30" t="n">
        <f aca="false">IF(N5&lt;=12,Cases!$J$7,IF(N5&lt;=24,Cases!$J$9,Cases!$J$11))</f>
        <v>4</v>
      </c>
      <c r="O7" s="30" t="n">
        <f aca="false">IF(O5&lt;=12,Cases!$J$7,IF(O5&lt;=24,Cases!$J$9,Cases!$J$11))</f>
        <v>4</v>
      </c>
      <c r="P7" s="30" t="n">
        <f aca="false">IF(P5&lt;=12,Cases!$J$7,IF(P5&lt;=24,Cases!$J$9,Cases!$J$11))</f>
        <v>4</v>
      </c>
      <c r="Q7" s="30" t="n">
        <f aca="false">IF(Q5&lt;=12,Cases!$J$7,IF(Q5&lt;=24,Cases!$J$9,Cases!$J$11))</f>
        <v>4</v>
      </c>
      <c r="R7" s="30" t="n">
        <f aca="false">IF(R5&lt;=12,Cases!$J$7,IF(R5&lt;=24,Cases!$J$9,Cases!$J$11))</f>
        <v>4</v>
      </c>
      <c r="S7" s="30" t="n">
        <f aca="false">IF(S5&lt;=12,Cases!$J$7,IF(S5&lt;=24,Cases!$J$9,Cases!$J$11))</f>
        <v>4</v>
      </c>
      <c r="T7" s="30" t="n">
        <f aca="false">IF(T5&lt;=12,Cases!$J$7,IF(T5&lt;=24,Cases!$J$9,Cases!$J$11))</f>
        <v>4</v>
      </c>
      <c r="U7" s="30" t="n">
        <f aca="false">IF(U5&lt;=12,Cases!$J$7,IF(U5&lt;=24,Cases!$J$9,Cases!$J$11))</f>
        <v>4</v>
      </c>
      <c r="V7" s="30" t="n">
        <f aca="false">IF(V5&lt;=12,Cases!$J$7,IF(V5&lt;=24,Cases!$J$9,Cases!$J$11))</f>
        <v>4</v>
      </c>
      <c r="W7" s="30" t="n">
        <f aca="false">IF(W5&lt;=12,Cases!$J$7,IF(W5&lt;=24,Cases!$J$9,Cases!$J$11))</f>
        <v>4</v>
      </c>
      <c r="X7" s="30" t="n">
        <f aca="false">IF(X5&lt;=12,Cases!$J$7,IF(X5&lt;=24,Cases!$J$9,Cases!$J$11))</f>
        <v>4</v>
      </c>
      <c r="Y7" s="30" t="n">
        <f aca="false">IF(Y5&lt;=12,Cases!$J$7,IF(Y5&lt;=24,Cases!$J$9,Cases!$J$11))</f>
        <v>4</v>
      </c>
      <c r="Z7" s="30" t="n">
        <f aca="false">IF(Z5&lt;=12,Cases!$J$7,IF(Z5&lt;=24,Cases!$J$9,Cases!$J$11))</f>
        <v>6</v>
      </c>
      <c r="AA7" s="30" t="n">
        <f aca="false">IF(AA5&lt;=12,Cases!$J$7,IF(AA5&lt;=24,Cases!$J$9,Cases!$J$11))</f>
        <v>6</v>
      </c>
      <c r="AB7" s="30" t="n">
        <f aca="false">IF(AB5&lt;=12,Cases!$J$7,IF(AB5&lt;=24,Cases!$J$9,Cases!$J$11))</f>
        <v>6</v>
      </c>
      <c r="AC7" s="30" t="n">
        <f aca="false">IF(AC5&lt;=12,Cases!$J$7,IF(AC5&lt;=24,Cases!$J$9,Cases!$J$11))</f>
        <v>6</v>
      </c>
      <c r="AD7" s="30" t="n">
        <f aca="false">IF(AD5&lt;=12,Cases!$J$7,IF(AD5&lt;=24,Cases!$J$9,Cases!$J$11))</f>
        <v>6</v>
      </c>
      <c r="AE7" s="30" t="n">
        <f aca="false">IF(AE5&lt;=12,Cases!$J$7,IF(AE5&lt;=24,Cases!$J$9,Cases!$J$11))</f>
        <v>6</v>
      </c>
      <c r="AF7" s="30" t="n">
        <f aca="false">IF(AF5&lt;=12,Cases!$J$7,IF(AF5&lt;=24,Cases!$J$9,Cases!$J$11))</f>
        <v>6</v>
      </c>
      <c r="AG7" s="30" t="n">
        <f aca="false">IF(AG5&lt;=12,Cases!$J$7,IF(AG5&lt;=24,Cases!$J$9,Cases!$J$11))</f>
        <v>6</v>
      </c>
      <c r="AH7" s="30" t="n">
        <f aca="false">IF(AH5&lt;=12,Cases!$J$7,IF(AH5&lt;=24,Cases!$J$9,Cases!$J$11))</f>
        <v>6</v>
      </c>
      <c r="AI7" s="30" t="n">
        <f aca="false">IF(AI5&lt;=12,Cases!$J$7,IF(AI5&lt;=24,Cases!$J$9,Cases!$J$11))</f>
        <v>6</v>
      </c>
      <c r="AJ7" s="30" t="n">
        <f aca="false">IF(AJ5&lt;=12,Cases!$J$7,IF(AJ5&lt;=24,Cases!$J$9,Cases!$J$11))</f>
        <v>6</v>
      </c>
      <c r="AK7" s="30" t="n">
        <f aca="false">IF(AK5&lt;=12,Cases!$J$7,IF(AK5&lt;=24,Cases!$J$9,Cases!$J$11))</f>
        <v>6</v>
      </c>
    </row>
    <row r="8" customFormat="false" ht="15" hidden="false" customHeight="true" outlineLevel="0" collapsed="false">
      <c r="A8" s="25" t="s">
        <v>241</v>
      </c>
      <c r="B8" s="30" t="n">
        <f aca="false">SUM(B6:B7)</f>
        <v>6</v>
      </c>
      <c r="C8" s="30" t="n">
        <f aca="false">SUM(C6:C7)</f>
        <v>6</v>
      </c>
      <c r="D8" s="30" t="n">
        <f aca="false">SUM(D6:D7)</f>
        <v>6</v>
      </c>
      <c r="E8" s="30" t="n">
        <f aca="false">SUM(E6:E7)</f>
        <v>6</v>
      </c>
      <c r="F8" s="30" t="n">
        <f aca="false">SUM(F6:F7)</f>
        <v>6</v>
      </c>
      <c r="G8" s="30" t="n">
        <f aca="false">SUM(G6:G7)</f>
        <v>6</v>
      </c>
      <c r="H8" s="30" t="n">
        <f aca="false">SUM(H6:H7)</f>
        <v>6</v>
      </c>
      <c r="I8" s="30" t="n">
        <f aca="false">SUM(I6:I7)</f>
        <v>6</v>
      </c>
      <c r="J8" s="30" t="n">
        <f aca="false">SUM(J6:J7)</f>
        <v>6</v>
      </c>
      <c r="K8" s="30" t="n">
        <f aca="false">SUM(K6:K7)</f>
        <v>6</v>
      </c>
      <c r="L8" s="30" t="n">
        <f aca="false">SUM(L6:L7)</f>
        <v>6</v>
      </c>
      <c r="M8" s="30" t="n">
        <f aca="false">SUM(M6:M7)</f>
        <v>6</v>
      </c>
      <c r="N8" s="30" t="n">
        <f aca="false">SUM(N6:N7)</f>
        <v>10</v>
      </c>
      <c r="O8" s="30" t="n">
        <f aca="false">SUM(O6:O7)</f>
        <v>10</v>
      </c>
      <c r="P8" s="30" t="n">
        <f aca="false">SUM(P6:P7)</f>
        <v>10</v>
      </c>
      <c r="Q8" s="30" t="n">
        <f aca="false">SUM(Q6:Q7)</f>
        <v>10</v>
      </c>
      <c r="R8" s="30" t="n">
        <f aca="false">SUM(R6:R7)</f>
        <v>10</v>
      </c>
      <c r="S8" s="30" t="n">
        <f aca="false">SUM(S6:S7)</f>
        <v>10</v>
      </c>
      <c r="T8" s="30" t="n">
        <f aca="false">SUM(T6:T7)</f>
        <v>10</v>
      </c>
      <c r="U8" s="30" t="n">
        <f aca="false">SUM(U6:U7)</f>
        <v>10</v>
      </c>
      <c r="V8" s="30" t="n">
        <f aca="false">SUM(V6:V7)</f>
        <v>10</v>
      </c>
      <c r="W8" s="30" t="n">
        <f aca="false">SUM(W6:W7)</f>
        <v>10</v>
      </c>
      <c r="X8" s="30" t="n">
        <f aca="false">SUM(X6:X7)</f>
        <v>10</v>
      </c>
      <c r="Y8" s="30" t="n">
        <f aca="false">SUM(Y6:Y7)</f>
        <v>10</v>
      </c>
      <c r="Z8" s="30" t="n">
        <f aca="false">SUM(Z6:Z7)</f>
        <v>14</v>
      </c>
      <c r="AA8" s="30" t="n">
        <f aca="false">SUM(AA6:AA7)</f>
        <v>14</v>
      </c>
      <c r="AB8" s="30" t="n">
        <f aca="false">SUM(AB6:AB7)</f>
        <v>14</v>
      </c>
      <c r="AC8" s="30" t="n">
        <f aca="false">SUM(AC6:AC7)</f>
        <v>14</v>
      </c>
      <c r="AD8" s="30" t="n">
        <f aca="false">SUM(AD6:AD7)</f>
        <v>14</v>
      </c>
      <c r="AE8" s="30" t="n">
        <f aca="false">SUM(AE6:AE7)</f>
        <v>14</v>
      </c>
      <c r="AF8" s="30" t="n">
        <f aca="false">SUM(AF6:AF7)</f>
        <v>14</v>
      </c>
      <c r="AG8" s="30" t="n">
        <f aca="false">SUM(AG6:AG7)</f>
        <v>14</v>
      </c>
      <c r="AH8" s="30" t="n">
        <f aca="false">SUM(AH6:AH7)</f>
        <v>14</v>
      </c>
      <c r="AI8" s="30" t="n">
        <f aca="false">SUM(AI6:AI7)</f>
        <v>14</v>
      </c>
      <c r="AJ8" s="30" t="n">
        <f aca="false">SUM(AJ6:AJ7)</f>
        <v>14</v>
      </c>
      <c r="AK8" s="30" t="n">
        <f aca="false">SUM(AK6:AK7)</f>
        <v>14</v>
      </c>
    </row>
    <row r="9" customFormat="false" ht="15" hidden="false" customHeight="true" outlineLevel="0" collapsed="false">
      <c r="A9" s="25" t="s">
        <v>242</v>
      </c>
      <c r="B9" s="32" t="n">
        <f aca="false">IF(B5&gt;Cases!$J$13,INDEX($B8:$AK8,1,MAX(1,B5-Cases!$J$13)),0)*Cases!$J$12</f>
        <v>0</v>
      </c>
      <c r="C9" s="32" t="n">
        <f aca="false">IF(C5&gt;Cases!$J$13,INDEX($B8:$AK8,1,MAX(1,C5-Cases!$J$13)),0)*Cases!$J$12</f>
        <v>1.5</v>
      </c>
      <c r="D9" s="32" t="n">
        <f aca="false">IF(D5&gt;Cases!$J$13,INDEX($B8:$AK8,1,MAX(1,D5-Cases!$J$13)),0)*Cases!$J$12</f>
        <v>1.5</v>
      </c>
      <c r="E9" s="32" t="n">
        <f aca="false">IF(E5&gt;Cases!$J$13,INDEX($B8:$AK8,1,MAX(1,E5-Cases!$J$13)),0)*Cases!$J$12</f>
        <v>1.5</v>
      </c>
      <c r="F9" s="32" t="n">
        <f aca="false">IF(F5&gt;Cases!$J$13,INDEX($B8:$AK8,1,MAX(1,F5-Cases!$J$13)),0)*Cases!$J$12</f>
        <v>1.5</v>
      </c>
      <c r="G9" s="32" t="n">
        <f aca="false">IF(G5&gt;Cases!$J$13,INDEX($B8:$AK8,1,MAX(1,G5-Cases!$J$13)),0)*Cases!$J$12</f>
        <v>1.5</v>
      </c>
      <c r="H9" s="32" t="n">
        <f aca="false">IF(H5&gt;Cases!$J$13,INDEX($B8:$AK8,1,MAX(1,H5-Cases!$J$13)),0)*Cases!$J$12</f>
        <v>1.5</v>
      </c>
      <c r="I9" s="32" t="n">
        <f aca="false">IF(I5&gt;Cases!$J$13,INDEX($B8:$AK8,1,MAX(1,I5-Cases!$J$13)),0)*Cases!$J$12</f>
        <v>1.5</v>
      </c>
      <c r="J9" s="32" t="n">
        <f aca="false">IF(J5&gt;Cases!$J$13,INDEX($B8:$AK8,1,MAX(1,J5-Cases!$J$13)),0)*Cases!$J$12</f>
        <v>1.5</v>
      </c>
      <c r="K9" s="32" t="n">
        <f aca="false">IF(K5&gt;Cases!$J$13,INDEX($B8:$AK8,1,MAX(1,K5-Cases!$J$13)),0)*Cases!$J$12</f>
        <v>1.5</v>
      </c>
      <c r="L9" s="32" t="n">
        <f aca="false">IF(L5&gt;Cases!$J$13,INDEX($B8:$AK8,1,MAX(1,L5-Cases!$J$13)),0)*Cases!$J$12</f>
        <v>1.5</v>
      </c>
      <c r="M9" s="32" t="n">
        <f aca="false">IF(M5&gt;Cases!$J$13,INDEX($B8:$AK8,1,MAX(1,M5-Cases!$J$13)),0)*Cases!$J$12</f>
        <v>1.5</v>
      </c>
      <c r="N9" s="32" t="n">
        <f aca="false">IF(N5&gt;Cases!$J$13,INDEX($B8:$AK8,1,MAX(1,N5-Cases!$J$13)),0)*Cases!$J$12</f>
        <v>1.5</v>
      </c>
      <c r="O9" s="32" t="n">
        <f aca="false">IF(O5&gt;Cases!$J$13,INDEX($B8:$AK8,1,MAX(1,O5-Cases!$J$13)),0)*Cases!$J$12</f>
        <v>2.5</v>
      </c>
      <c r="P9" s="32" t="n">
        <f aca="false">IF(P5&gt;Cases!$J$13,INDEX($B8:$AK8,1,MAX(1,P5-Cases!$J$13)),0)*Cases!$J$12</f>
        <v>2.5</v>
      </c>
      <c r="Q9" s="32" t="n">
        <f aca="false">IF(Q5&gt;Cases!$J$13,INDEX($B8:$AK8,1,MAX(1,Q5-Cases!$J$13)),0)*Cases!$J$12</f>
        <v>2.5</v>
      </c>
      <c r="R9" s="32" t="n">
        <f aca="false">IF(R5&gt;Cases!$J$13,INDEX($B8:$AK8,1,MAX(1,R5-Cases!$J$13)),0)*Cases!$J$12</f>
        <v>2.5</v>
      </c>
      <c r="S9" s="32" t="n">
        <f aca="false">IF(S5&gt;Cases!$J$13,INDEX($B8:$AK8,1,MAX(1,S5-Cases!$J$13)),0)*Cases!$J$12</f>
        <v>2.5</v>
      </c>
      <c r="T9" s="32" t="n">
        <f aca="false">IF(T5&gt;Cases!$J$13,INDEX($B8:$AK8,1,MAX(1,T5-Cases!$J$13)),0)*Cases!$J$12</f>
        <v>2.5</v>
      </c>
      <c r="U9" s="32" t="n">
        <f aca="false">IF(U5&gt;Cases!$J$13,INDEX($B8:$AK8,1,MAX(1,U5-Cases!$J$13)),0)*Cases!$J$12</f>
        <v>2.5</v>
      </c>
      <c r="V9" s="32" t="n">
        <f aca="false">IF(V5&gt;Cases!$J$13,INDEX($B8:$AK8,1,MAX(1,V5-Cases!$J$13)),0)*Cases!$J$12</f>
        <v>2.5</v>
      </c>
      <c r="W9" s="32" t="n">
        <f aca="false">IF(W5&gt;Cases!$J$13,INDEX($B8:$AK8,1,MAX(1,W5-Cases!$J$13)),0)*Cases!$J$12</f>
        <v>2.5</v>
      </c>
      <c r="X9" s="32" t="n">
        <f aca="false">IF(X5&gt;Cases!$J$13,INDEX($B8:$AK8,1,MAX(1,X5-Cases!$J$13)),0)*Cases!$J$12</f>
        <v>2.5</v>
      </c>
      <c r="Y9" s="32" t="n">
        <f aca="false">IF(Y5&gt;Cases!$J$13,INDEX($B8:$AK8,1,MAX(1,Y5-Cases!$J$13)),0)*Cases!$J$12</f>
        <v>2.5</v>
      </c>
      <c r="Z9" s="32" t="n">
        <f aca="false">IF(Z5&gt;Cases!$J$13,INDEX($B8:$AK8,1,MAX(1,Z5-Cases!$J$13)),0)*Cases!$J$12</f>
        <v>2.5</v>
      </c>
      <c r="AA9" s="32" t="n">
        <f aca="false">IF(AA5&gt;Cases!$J$13,INDEX($B8:$AK8,1,MAX(1,AA5-Cases!$J$13)),0)*Cases!$J$12</f>
        <v>3.5</v>
      </c>
      <c r="AB9" s="32" t="n">
        <f aca="false">IF(AB5&gt;Cases!$J$13,INDEX($B8:$AK8,1,MAX(1,AB5-Cases!$J$13)),0)*Cases!$J$12</f>
        <v>3.5</v>
      </c>
      <c r="AC9" s="32" t="n">
        <f aca="false">IF(AC5&gt;Cases!$J$13,INDEX($B8:$AK8,1,MAX(1,AC5-Cases!$J$13)),0)*Cases!$J$12</f>
        <v>3.5</v>
      </c>
      <c r="AD9" s="32" t="n">
        <f aca="false">IF(AD5&gt;Cases!$J$13,INDEX($B8:$AK8,1,MAX(1,AD5-Cases!$J$13)),0)*Cases!$J$12</f>
        <v>3.5</v>
      </c>
      <c r="AE9" s="32" t="n">
        <f aca="false">IF(AE5&gt;Cases!$J$13,INDEX($B8:$AK8,1,MAX(1,AE5-Cases!$J$13)),0)*Cases!$J$12</f>
        <v>3.5</v>
      </c>
      <c r="AF9" s="32" t="n">
        <f aca="false">IF(AF5&gt;Cases!$J$13,INDEX($B8:$AK8,1,MAX(1,AF5-Cases!$J$13)),0)*Cases!$J$12</f>
        <v>3.5</v>
      </c>
      <c r="AG9" s="32" t="n">
        <f aca="false">IF(AG5&gt;Cases!$J$13,INDEX($B8:$AK8,1,MAX(1,AG5-Cases!$J$13)),0)*Cases!$J$12</f>
        <v>3.5</v>
      </c>
      <c r="AH9" s="32" t="n">
        <f aca="false">IF(AH5&gt;Cases!$J$13,INDEX($B8:$AK8,1,MAX(1,AH5-Cases!$J$13)),0)*Cases!$J$12</f>
        <v>3.5</v>
      </c>
      <c r="AI9" s="32" t="n">
        <f aca="false">IF(AI5&gt;Cases!$J$13,INDEX($B8:$AK8,1,MAX(1,AI5-Cases!$J$13)),0)*Cases!$J$12</f>
        <v>3.5</v>
      </c>
      <c r="AJ9" s="32" t="n">
        <f aca="false">IF(AJ5&gt;Cases!$J$13,INDEX($B8:$AK8,1,MAX(1,AJ5-Cases!$J$13)),0)*Cases!$J$12</f>
        <v>3.5</v>
      </c>
      <c r="AK9" s="32" t="n">
        <f aca="false">IF(AK5&gt;Cases!$J$13,INDEX($B8:$AK8,1,MAX(1,AK5-Cases!$J$13)),0)*Cases!$J$12</f>
        <v>3.5</v>
      </c>
    </row>
    <row r="10" customFormat="false" ht="15" hidden="false" customHeight="true" outlineLevel="0" collapsed="false">
      <c r="A10" s="25" t="s">
        <v>243</v>
      </c>
      <c r="B10" s="32" t="n">
        <f aca="false">0+B9</f>
        <v>0</v>
      </c>
      <c r="C10" s="32" t="n">
        <f aca="false">B10+C9</f>
        <v>1.5</v>
      </c>
      <c r="D10" s="32" t="n">
        <f aca="false">C10+D9</f>
        <v>3</v>
      </c>
      <c r="E10" s="32" t="n">
        <f aca="false">D10+E9</f>
        <v>4.5</v>
      </c>
      <c r="F10" s="32" t="n">
        <f aca="false">E10+F9</f>
        <v>6</v>
      </c>
      <c r="G10" s="32" t="n">
        <f aca="false">F10+G9</f>
        <v>7.5</v>
      </c>
      <c r="H10" s="32" t="n">
        <f aca="false">G10+H9</f>
        <v>9</v>
      </c>
      <c r="I10" s="32" t="n">
        <f aca="false">H10+I9</f>
        <v>10.5</v>
      </c>
      <c r="J10" s="32" t="n">
        <f aca="false">I10+J9</f>
        <v>12</v>
      </c>
      <c r="K10" s="32" t="n">
        <f aca="false">J10+K9</f>
        <v>13.5</v>
      </c>
      <c r="L10" s="32" t="n">
        <f aca="false">K10+L9</f>
        <v>15</v>
      </c>
      <c r="M10" s="32" t="n">
        <f aca="false">L10+M9</f>
        <v>16.5</v>
      </c>
      <c r="N10" s="32" t="n">
        <f aca="false">M10+N9</f>
        <v>18</v>
      </c>
      <c r="O10" s="32" t="n">
        <f aca="false">N10+O9</f>
        <v>20.5</v>
      </c>
      <c r="P10" s="32" t="n">
        <f aca="false">O10+P9</f>
        <v>23</v>
      </c>
      <c r="Q10" s="32" t="n">
        <f aca="false">P10+Q9</f>
        <v>25.5</v>
      </c>
      <c r="R10" s="32" t="n">
        <f aca="false">Q10+R9</f>
        <v>28</v>
      </c>
      <c r="S10" s="32" t="n">
        <f aca="false">R10+S9</f>
        <v>30.5</v>
      </c>
      <c r="T10" s="32" t="n">
        <f aca="false">S10+T9</f>
        <v>33</v>
      </c>
      <c r="U10" s="32" t="n">
        <f aca="false">T10+U9</f>
        <v>35.5</v>
      </c>
      <c r="V10" s="32" t="n">
        <f aca="false">U10+V9</f>
        <v>38</v>
      </c>
      <c r="W10" s="32" t="n">
        <f aca="false">V10+W9</f>
        <v>40.5</v>
      </c>
      <c r="X10" s="32" t="n">
        <f aca="false">W10+X9</f>
        <v>43</v>
      </c>
      <c r="Y10" s="32" t="n">
        <f aca="false">X10+Y9</f>
        <v>45.5</v>
      </c>
      <c r="Z10" s="32" t="n">
        <f aca="false">Y10+Z9</f>
        <v>48</v>
      </c>
      <c r="AA10" s="32" t="n">
        <f aca="false">Z10+AA9</f>
        <v>51.5</v>
      </c>
      <c r="AB10" s="32" t="n">
        <f aca="false">AA10+AB9</f>
        <v>55</v>
      </c>
      <c r="AC10" s="32" t="n">
        <f aca="false">AB10+AC9</f>
        <v>58.5</v>
      </c>
      <c r="AD10" s="32" t="n">
        <f aca="false">AC10+AD9</f>
        <v>62</v>
      </c>
      <c r="AE10" s="32" t="n">
        <f aca="false">AD10+AE9</f>
        <v>65.5</v>
      </c>
      <c r="AF10" s="32" t="n">
        <f aca="false">AE10+AF9</f>
        <v>69</v>
      </c>
      <c r="AG10" s="32" t="n">
        <f aca="false">AF10+AG9</f>
        <v>72.5</v>
      </c>
      <c r="AH10" s="32" t="n">
        <f aca="false">AG10+AH9</f>
        <v>76</v>
      </c>
      <c r="AI10" s="32" t="n">
        <f aca="false">AH10+AI9</f>
        <v>79.5</v>
      </c>
      <c r="AJ10" s="32" t="n">
        <f aca="false">AI10+AJ9</f>
        <v>83</v>
      </c>
      <c r="AK10" s="32" t="n">
        <f aca="false">AJ10+AK9</f>
        <v>86.5</v>
      </c>
    </row>
    <row r="11" customFormat="false" ht="15" hidden="false" customHeight="true" outlineLevel="0" collapsed="false">
      <c r="A11" s="25" t="s">
        <v>244</v>
      </c>
      <c r="B11" s="30" t="n">
        <f aca="false">INT(B10+0.00000001)-INT(0+0.00000001)</f>
        <v>0</v>
      </c>
      <c r="C11" s="30" t="n">
        <f aca="false">INT(C10+0.00000001)-INT(B10+0.00000001)</f>
        <v>1</v>
      </c>
      <c r="D11" s="30" t="n">
        <f aca="false">INT(D10+0.00000001)-INT(C10+0.00000001)</f>
        <v>2</v>
      </c>
      <c r="E11" s="30" t="n">
        <f aca="false">INT(E10+0.00000001)-INT(D10+0.00000001)</f>
        <v>1</v>
      </c>
      <c r="F11" s="30" t="n">
        <f aca="false">INT(F10+0.00000001)-INT(E10+0.00000001)</f>
        <v>2</v>
      </c>
      <c r="G11" s="30" t="n">
        <f aca="false">INT(G10+0.00000001)-INT(F10+0.00000001)</f>
        <v>1</v>
      </c>
      <c r="H11" s="30" t="n">
        <f aca="false">INT(H10+0.00000001)-INT(G10+0.00000001)</f>
        <v>2</v>
      </c>
      <c r="I11" s="30" t="n">
        <f aca="false">INT(I10+0.00000001)-INT(H10+0.00000001)</f>
        <v>1</v>
      </c>
      <c r="J11" s="30" t="n">
        <f aca="false">INT(J10+0.00000001)-INT(I10+0.00000001)</f>
        <v>2</v>
      </c>
      <c r="K11" s="30" t="n">
        <f aca="false">INT(K10+0.00000001)-INT(J10+0.00000001)</f>
        <v>1</v>
      </c>
      <c r="L11" s="30" t="n">
        <f aca="false">INT(L10+0.00000001)-INT(K10+0.00000001)</f>
        <v>2</v>
      </c>
      <c r="M11" s="30" t="n">
        <f aca="false">INT(M10+0.00000001)-INT(L10+0.00000001)</f>
        <v>1</v>
      </c>
      <c r="N11" s="30" t="n">
        <f aca="false">INT(N10+0.00000001)-INT(M10+0.00000001)</f>
        <v>2</v>
      </c>
      <c r="O11" s="30" t="n">
        <f aca="false">INT(O10+0.00000001)-INT(N10+0.00000001)</f>
        <v>2</v>
      </c>
      <c r="P11" s="30" t="n">
        <f aca="false">INT(P10+0.00000001)-INT(O10+0.00000001)</f>
        <v>3</v>
      </c>
      <c r="Q11" s="30" t="n">
        <f aca="false">INT(Q10+0.00000001)-INT(P10+0.00000001)</f>
        <v>2</v>
      </c>
      <c r="R11" s="30" t="n">
        <f aca="false">INT(R10+0.00000001)-INT(Q10+0.00000001)</f>
        <v>3</v>
      </c>
      <c r="S11" s="30" t="n">
        <f aca="false">INT(S10+0.00000001)-INT(R10+0.00000001)</f>
        <v>2</v>
      </c>
      <c r="T11" s="30" t="n">
        <f aca="false">INT(T10+0.00000001)-INT(S10+0.00000001)</f>
        <v>3</v>
      </c>
      <c r="U11" s="30" t="n">
        <f aca="false">INT(U10+0.00000001)-INT(T10+0.00000001)</f>
        <v>2</v>
      </c>
      <c r="V11" s="30" t="n">
        <f aca="false">INT(V10+0.00000001)-INT(U10+0.00000001)</f>
        <v>3</v>
      </c>
      <c r="W11" s="30" t="n">
        <f aca="false">INT(W10+0.00000001)-INT(V10+0.00000001)</f>
        <v>2</v>
      </c>
      <c r="X11" s="30" t="n">
        <f aca="false">INT(X10+0.00000001)-INT(W10+0.00000001)</f>
        <v>3</v>
      </c>
      <c r="Y11" s="30" t="n">
        <f aca="false">INT(Y10+0.00000001)-INT(X10+0.00000001)</f>
        <v>2</v>
      </c>
      <c r="Z11" s="30" t="n">
        <f aca="false">INT(Z10+0.00000001)-INT(Y10+0.00000001)</f>
        <v>3</v>
      </c>
      <c r="AA11" s="30" t="n">
        <f aca="false">INT(AA10+0.00000001)-INT(Z10+0.00000001)</f>
        <v>3</v>
      </c>
      <c r="AB11" s="30" t="n">
        <f aca="false">INT(AB10+0.00000001)-INT(AA10+0.00000001)</f>
        <v>4</v>
      </c>
      <c r="AC11" s="30" t="n">
        <f aca="false">INT(AC10+0.00000001)-INT(AB10+0.00000001)</f>
        <v>3</v>
      </c>
      <c r="AD11" s="30" t="n">
        <f aca="false">INT(AD10+0.00000001)-INT(AC10+0.00000001)</f>
        <v>4</v>
      </c>
      <c r="AE11" s="30" t="n">
        <f aca="false">INT(AE10+0.00000001)-INT(AD10+0.00000001)</f>
        <v>3</v>
      </c>
      <c r="AF11" s="30" t="n">
        <f aca="false">INT(AF10+0.00000001)-INT(AE10+0.00000001)</f>
        <v>4</v>
      </c>
      <c r="AG11" s="30" t="n">
        <f aca="false">INT(AG10+0.00000001)-INT(AF10+0.00000001)</f>
        <v>3</v>
      </c>
      <c r="AH11" s="30" t="n">
        <f aca="false">INT(AH10+0.00000001)-INT(AG10+0.00000001)</f>
        <v>4</v>
      </c>
      <c r="AI11" s="30" t="n">
        <f aca="false">INT(AI10+0.00000001)-INT(AH10+0.00000001)</f>
        <v>3</v>
      </c>
      <c r="AJ11" s="30" t="n">
        <f aca="false">INT(AJ10+0.00000001)-INT(AI10+0.00000001)</f>
        <v>4</v>
      </c>
      <c r="AK11" s="30" t="n">
        <f aca="false">INT(AK10+0.00000001)-INT(AJ10+0.00000001)</f>
        <v>3</v>
      </c>
    </row>
    <row r="12" customFormat="false" ht="15" hidden="false" customHeight="true" outlineLevel="0" collapsed="false">
      <c r="A12" s="25" t="s">
        <v>245</v>
      </c>
      <c r="B12" s="30" t="n">
        <f aca="false">0</f>
        <v>0</v>
      </c>
      <c r="C12" s="30" t="n">
        <f aca="false">B35</f>
        <v>0</v>
      </c>
      <c r="D12" s="30" t="n">
        <f aca="false">C35</f>
        <v>0</v>
      </c>
      <c r="E12" s="30" t="n">
        <f aca="false">D35</f>
        <v>0</v>
      </c>
      <c r="F12" s="30" t="n">
        <f aca="false">E35</f>
        <v>0</v>
      </c>
      <c r="G12" s="30" t="n">
        <f aca="false">F35</f>
        <v>0</v>
      </c>
      <c r="H12" s="30" t="n">
        <f aca="false">G35</f>
        <v>0</v>
      </c>
      <c r="I12" s="30" t="n">
        <f aca="false">H35</f>
        <v>0</v>
      </c>
      <c r="J12" s="30" t="n">
        <f aca="false">I35</f>
        <v>0</v>
      </c>
      <c r="K12" s="30" t="n">
        <f aca="false">J35</f>
        <v>0</v>
      </c>
      <c r="L12" s="30" t="n">
        <f aca="false">K35</f>
        <v>0</v>
      </c>
      <c r="M12" s="30" t="n">
        <f aca="false">L35</f>
        <v>0</v>
      </c>
      <c r="N12" s="30" t="n">
        <f aca="false">M35</f>
        <v>0</v>
      </c>
      <c r="O12" s="30" t="n">
        <f aca="false">N35</f>
        <v>0</v>
      </c>
      <c r="P12" s="30" t="n">
        <f aca="false">O35</f>
        <v>0</v>
      </c>
      <c r="Q12" s="30" t="n">
        <f aca="false">P35</f>
        <v>0</v>
      </c>
      <c r="R12" s="30" t="n">
        <f aca="false">Q35</f>
        <v>0</v>
      </c>
      <c r="S12" s="30" t="n">
        <f aca="false">R35</f>
        <v>0</v>
      </c>
      <c r="T12" s="30" t="n">
        <f aca="false">S35</f>
        <v>0</v>
      </c>
      <c r="U12" s="30" t="n">
        <f aca="false">T35</f>
        <v>0</v>
      </c>
      <c r="V12" s="30" t="n">
        <f aca="false">U35</f>
        <v>0</v>
      </c>
      <c r="W12" s="30" t="n">
        <f aca="false">V35</f>
        <v>0</v>
      </c>
      <c r="X12" s="30" t="n">
        <f aca="false">W35</f>
        <v>0</v>
      </c>
      <c r="Y12" s="30" t="n">
        <f aca="false">X35</f>
        <v>0</v>
      </c>
      <c r="Z12" s="30" t="n">
        <f aca="false">Y35</f>
        <v>0</v>
      </c>
      <c r="AA12" s="30" t="n">
        <f aca="false">Z35</f>
        <v>0</v>
      </c>
      <c r="AB12" s="30" t="n">
        <f aca="false">AA35</f>
        <v>0</v>
      </c>
      <c r="AC12" s="30" t="n">
        <f aca="false">AB35</f>
        <v>0</v>
      </c>
      <c r="AD12" s="30" t="n">
        <f aca="false">AC35</f>
        <v>0</v>
      </c>
      <c r="AE12" s="30" t="n">
        <f aca="false">AD35</f>
        <v>0</v>
      </c>
      <c r="AF12" s="30" t="n">
        <f aca="false">AE35</f>
        <v>0</v>
      </c>
      <c r="AG12" s="30" t="n">
        <f aca="false">AF35</f>
        <v>1</v>
      </c>
      <c r="AH12" s="30" t="n">
        <f aca="false">AG35</f>
        <v>1</v>
      </c>
      <c r="AI12" s="30" t="n">
        <f aca="false">AH35</f>
        <v>3</v>
      </c>
      <c r="AJ12" s="30" t="n">
        <f aca="false">AI35</f>
        <v>4</v>
      </c>
      <c r="AK12" s="30" t="n">
        <f aca="false">AJ35</f>
        <v>6</v>
      </c>
    </row>
    <row r="13" customFormat="false" ht="15" hidden="false" customHeight="true" outlineLevel="0" collapsed="false">
      <c r="A13" s="25" t="s">
        <v>246</v>
      </c>
      <c r="B13" s="32" t="n">
        <f aca="false">0</f>
        <v>0</v>
      </c>
      <c r="C13" s="32" t="n">
        <f aca="false">B17</f>
        <v>0</v>
      </c>
      <c r="D13" s="32" t="n">
        <f aca="false">C17</f>
        <v>0</v>
      </c>
      <c r="E13" s="32" t="n">
        <f aca="false">D17</f>
        <v>1</v>
      </c>
      <c r="F13" s="32" t="n">
        <f aca="false">E17</f>
        <v>2.99</v>
      </c>
      <c r="G13" s="32" t="n">
        <f aca="false">F17</f>
        <v>3.9601</v>
      </c>
      <c r="H13" s="32" t="n">
        <f aca="false">G17</f>
        <v>5.920499</v>
      </c>
      <c r="I13" s="32" t="n">
        <f aca="false">H17</f>
        <v>6.86129401</v>
      </c>
      <c r="J13" s="32" t="n">
        <f aca="false">I17</f>
        <v>8.7926810699</v>
      </c>
      <c r="K13" s="32" t="n">
        <f aca="false">J17</f>
        <v>9.704754259201</v>
      </c>
      <c r="L13" s="32" t="n">
        <f aca="false">K17</f>
        <v>11.607706716609</v>
      </c>
      <c r="M13" s="32" t="n">
        <f aca="false">L17</f>
        <v>12.4916296494429</v>
      </c>
      <c r="N13" s="32" t="n">
        <f aca="false">M17</f>
        <v>14.3667133529485</v>
      </c>
      <c r="O13" s="32" t="n">
        <f aca="false">N17</f>
        <v>15.223046219419</v>
      </c>
      <c r="P13" s="32" t="n">
        <f aca="false">O17</f>
        <v>17.0708157572248</v>
      </c>
      <c r="Q13" s="32" t="n">
        <f aca="false">P17</f>
        <v>18.9001075996525</v>
      </c>
      <c r="R13" s="32" t="n">
        <f aca="false">Q17</f>
        <v>21.711106523656</v>
      </c>
      <c r="S13" s="32" t="n">
        <f aca="false">R17</f>
        <v>23.4939954584195</v>
      </c>
      <c r="T13" s="32" t="n">
        <f aca="false">S17</f>
        <v>26.2590555038353</v>
      </c>
      <c r="U13" s="32" t="n">
        <f aca="false">T17</f>
        <v>27.9964649487969</v>
      </c>
      <c r="V13" s="32" t="n">
        <f aca="false">U17</f>
        <v>30.7165002993089</v>
      </c>
      <c r="W13" s="32" t="n">
        <f aca="false">V17</f>
        <v>32.4093352963159</v>
      </c>
      <c r="X13" s="32" t="n">
        <f aca="false">W17</f>
        <v>35.0852419433527</v>
      </c>
      <c r="Y13" s="32" t="n">
        <f aca="false">X17</f>
        <v>36.7343895239192</v>
      </c>
      <c r="Z13" s="32" t="n">
        <f aca="false">Y17</f>
        <v>39.36704562868</v>
      </c>
      <c r="AA13" s="32" t="n">
        <f aca="false">Z17</f>
        <v>40.9733751723932</v>
      </c>
      <c r="AB13" s="32" t="n">
        <f aca="false">AA17</f>
        <v>43.5636414206692</v>
      </c>
      <c r="AC13" s="32" t="n">
        <f aca="false">AB17</f>
        <v>46.1280050064626</v>
      </c>
      <c r="AD13" s="32" t="n">
        <f aca="false">AC17</f>
        <v>49.6667249563979</v>
      </c>
      <c r="AE13" s="32" t="n">
        <f aca="false">AD17</f>
        <v>52.170057706834</v>
      </c>
      <c r="AF13" s="32" t="n">
        <f aca="false">AE17</f>
        <v>55.6483571297656</v>
      </c>
      <c r="AG13" s="32" t="n">
        <f aca="false">AF17</f>
        <v>58.091873558468</v>
      </c>
      <c r="AH13" s="32" t="n">
        <f aca="false">AG17</f>
        <v>60.5109548228833</v>
      </c>
      <c r="AI13" s="32" t="n">
        <f aca="false">AH17</f>
        <v>62.9058452746544</v>
      </c>
      <c r="AJ13" s="32" t="n">
        <f aca="false">AI17</f>
        <v>64.2767868219079</v>
      </c>
      <c r="AK13" s="32" t="n">
        <f aca="false">AJ17</f>
        <v>65.6340189536888</v>
      </c>
    </row>
    <row r="14" customFormat="false" ht="15" hidden="false" customHeight="true" outlineLevel="0" collapsed="false">
      <c r="A14" s="25" t="s">
        <v>247</v>
      </c>
      <c r="B14" s="32" t="n">
        <f aca="false">B13*Cases!$J$15+IF(B5=Cases!$J$32,B13*(1-Cases!$J$15)*Cases!$J$33,0)</f>
        <v>0</v>
      </c>
      <c r="C14" s="32" t="n">
        <f aca="false">C13*Cases!$J$15+IF(C5=Cases!$J$32,C13*(1-Cases!$J$15)*Cases!$J$33,0)</f>
        <v>0</v>
      </c>
      <c r="D14" s="32" t="n">
        <f aca="false">D13*Cases!$J$15+IF(D5=Cases!$J$32,D13*(1-Cases!$J$15)*Cases!$J$33,0)</f>
        <v>0</v>
      </c>
      <c r="E14" s="32" t="n">
        <f aca="false">E13*Cases!$J$15+IF(E5=Cases!$J$32,E13*(1-Cases!$J$15)*Cases!$J$33,0)</f>
        <v>0.01</v>
      </c>
      <c r="F14" s="32" t="n">
        <f aca="false">F13*Cases!$J$15+IF(F5=Cases!$J$32,F13*(1-Cases!$J$15)*Cases!$J$33,0)</f>
        <v>0.0299</v>
      </c>
      <c r="G14" s="32" t="n">
        <f aca="false">G13*Cases!$J$15+IF(G5=Cases!$J$32,G13*(1-Cases!$J$15)*Cases!$J$33,0)</f>
        <v>0.039601</v>
      </c>
      <c r="H14" s="32" t="n">
        <f aca="false">H13*Cases!$J$15+IF(H5=Cases!$J$32,H13*(1-Cases!$J$15)*Cases!$J$33,0)</f>
        <v>0.05920499</v>
      </c>
      <c r="I14" s="32" t="n">
        <f aca="false">I13*Cases!$J$15+IF(I5=Cases!$J$32,I13*(1-Cases!$J$15)*Cases!$J$33,0)</f>
        <v>0.0686129401</v>
      </c>
      <c r="J14" s="32" t="n">
        <f aca="false">J13*Cases!$J$15+IF(J5=Cases!$J$32,J13*(1-Cases!$J$15)*Cases!$J$33,0)</f>
        <v>0.087926810699</v>
      </c>
      <c r="K14" s="32" t="n">
        <f aca="false">K13*Cases!$J$15+IF(K5=Cases!$J$32,K13*(1-Cases!$J$15)*Cases!$J$33,0)</f>
        <v>0.09704754259201</v>
      </c>
      <c r="L14" s="32" t="n">
        <f aca="false">L13*Cases!$J$15+IF(L5=Cases!$J$32,L13*(1-Cases!$J$15)*Cases!$J$33,0)</f>
        <v>0.11607706716609</v>
      </c>
      <c r="M14" s="32" t="n">
        <f aca="false">M13*Cases!$J$15+IF(M5=Cases!$J$32,M13*(1-Cases!$J$15)*Cases!$J$33,0)</f>
        <v>0.124916296494429</v>
      </c>
      <c r="N14" s="32" t="n">
        <f aca="false">N13*Cases!$J$15+IF(N5=Cases!$J$32,N13*(1-Cases!$J$15)*Cases!$J$33,0)</f>
        <v>0.143667133529485</v>
      </c>
      <c r="O14" s="32" t="n">
        <f aca="false">O13*Cases!$J$15+IF(O5=Cases!$J$32,O13*(1-Cases!$J$15)*Cases!$J$33,0)</f>
        <v>0.15223046219419</v>
      </c>
      <c r="P14" s="32" t="n">
        <f aca="false">P13*Cases!$J$15+IF(P5=Cases!$J$32,P13*(1-Cases!$J$15)*Cases!$J$33,0)</f>
        <v>0.170708157572248</v>
      </c>
      <c r="Q14" s="32" t="n">
        <f aca="false">Q13*Cases!$J$15+IF(Q5=Cases!$J$32,Q13*(1-Cases!$J$15)*Cases!$J$33,0)</f>
        <v>0.189001075996525</v>
      </c>
      <c r="R14" s="32" t="n">
        <f aca="false">R13*Cases!$J$15+IF(R5=Cases!$J$32,R13*(1-Cases!$J$15)*Cases!$J$33,0)</f>
        <v>0.21711106523656</v>
      </c>
      <c r="S14" s="32" t="n">
        <f aca="false">S13*Cases!$J$15+IF(S5=Cases!$J$32,S13*(1-Cases!$J$15)*Cases!$J$33,0)</f>
        <v>0.234939954584195</v>
      </c>
      <c r="T14" s="32" t="n">
        <f aca="false">T13*Cases!$J$15+IF(T5=Cases!$J$32,T13*(1-Cases!$J$15)*Cases!$J$33,0)</f>
        <v>0.262590555038353</v>
      </c>
      <c r="U14" s="32" t="n">
        <f aca="false">U13*Cases!$J$15+IF(U5=Cases!$J$32,U13*(1-Cases!$J$15)*Cases!$J$33,0)</f>
        <v>0.279964649487969</v>
      </c>
      <c r="V14" s="32" t="n">
        <f aca="false">V13*Cases!$J$15+IF(V5=Cases!$J$32,V13*(1-Cases!$J$15)*Cases!$J$33,0)</f>
        <v>0.307165002993089</v>
      </c>
      <c r="W14" s="32" t="n">
        <f aca="false">W13*Cases!$J$15+IF(W5=Cases!$J$32,W13*(1-Cases!$J$15)*Cases!$J$33,0)</f>
        <v>0.324093352963159</v>
      </c>
      <c r="X14" s="32" t="n">
        <f aca="false">X13*Cases!$J$15+IF(X5=Cases!$J$32,X13*(1-Cases!$J$15)*Cases!$J$33,0)</f>
        <v>0.350852419433527</v>
      </c>
      <c r="Y14" s="32" t="n">
        <f aca="false">Y13*Cases!$J$15+IF(Y5=Cases!$J$32,Y13*(1-Cases!$J$15)*Cases!$J$33,0)</f>
        <v>0.367343895239192</v>
      </c>
      <c r="Z14" s="32" t="n">
        <f aca="false">Z13*Cases!$J$15+IF(Z5=Cases!$J$32,Z13*(1-Cases!$J$15)*Cases!$J$33,0)</f>
        <v>0.3936704562868</v>
      </c>
      <c r="AA14" s="32" t="n">
        <f aca="false">AA13*Cases!$J$15+IF(AA5=Cases!$J$32,AA13*(1-Cases!$J$15)*Cases!$J$33,0)</f>
        <v>0.409733751723932</v>
      </c>
      <c r="AB14" s="32" t="n">
        <f aca="false">AB13*Cases!$J$15+IF(AB5=Cases!$J$32,AB13*(1-Cases!$J$15)*Cases!$J$33,0)</f>
        <v>0.435636414206692</v>
      </c>
      <c r="AC14" s="32" t="n">
        <f aca="false">AC13*Cases!$J$15+IF(AC5=Cases!$J$32,AC13*(1-Cases!$J$15)*Cases!$J$33,0)</f>
        <v>0.461280050064626</v>
      </c>
      <c r="AD14" s="32" t="n">
        <f aca="false">AD13*Cases!$J$15+IF(AD5=Cases!$J$32,AD13*(1-Cases!$J$15)*Cases!$J$33,0)</f>
        <v>0.496667249563979</v>
      </c>
      <c r="AE14" s="32" t="n">
        <f aca="false">AE13*Cases!$J$15+IF(AE5=Cases!$J$32,AE13*(1-Cases!$J$15)*Cases!$J$33,0)</f>
        <v>0.52170057706834</v>
      </c>
      <c r="AF14" s="32" t="n">
        <f aca="false">AF13*Cases!$J$15+IF(AF5=Cases!$J$32,AF13*(1-Cases!$J$15)*Cases!$J$33,0)</f>
        <v>0.556483571297656</v>
      </c>
      <c r="AG14" s="32" t="n">
        <f aca="false">AG13*Cases!$J$15+IF(AG5=Cases!$J$32,AG13*(1-Cases!$J$15)*Cases!$J$33,0)</f>
        <v>0.58091873558468</v>
      </c>
      <c r="AH14" s="32" t="n">
        <f aca="false">AH13*Cases!$J$15+IF(AH5=Cases!$J$32,AH13*(1-Cases!$J$15)*Cases!$J$33,0)</f>
        <v>0.605109548228833</v>
      </c>
      <c r="AI14" s="32" t="n">
        <f aca="false">AI13*Cases!$J$15+IF(AI5=Cases!$J$32,AI13*(1-Cases!$J$15)*Cases!$J$33,0)</f>
        <v>0.629058452746545</v>
      </c>
      <c r="AJ14" s="32" t="n">
        <f aca="false">AJ13*Cases!$J$15+IF(AJ5=Cases!$J$32,AJ13*(1-Cases!$J$15)*Cases!$J$33,0)</f>
        <v>0.642767868219079</v>
      </c>
      <c r="AK14" s="32" t="n">
        <f aca="false">AK13*Cases!$J$15+IF(AK5=Cases!$J$32,AK13*(1-Cases!$J$15)*Cases!$J$33,0)</f>
        <v>0.656340189536888</v>
      </c>
    </row>
    <row r="15" customFormat="false" ht="15" hidden="false" customHeight="true" outlineLevel="0" collapsed="false">
      <c r="A15" s="25" t="s">
        <v>248</v>
      </c>
      <c r="B15" s="30" t="n">
        <f aca="false">IF(B5&gt;Cases!$J$14,INDEX($B30:$AK30,1,MAX(1,B5-Cases!$J$14)),0)</f>
        <v>0</v>
      </c>
      <c r="C15" s="30" t="n">
        <f aca="false">IF(C5&gt;Cases!$J$14,INDEX($B30:$AK30,1,MAX(1,C5-Cases!$J$14)),0)</f>
        <v>0</v>
      </c>
      <c r="D15" s="30" t="n">
        <f aca="false">IF(D5&gt;Cases!$J$14,INDEX($B30:$AK30,1,MAX(1,D5-Cases!$J$14)),0)</f>
        <v>1</v>
      </c>
      <c r="E15" s="30" t="n">
        <f aca="false">IF(E5&gt;Cases!$J$14,INDEX($B30:$AK30,1,MAX(1,E5-Cases!$J$14)),0)</f>
        <v>2</v>
      </c>
      <c r="F15" s="30" t="n">
        <f aca="false">IF(F5&gt;Cases!$J$14,INDEX($B30:$AK30,1,MAX(1,F5-Cases!$J$14)),0)</f>
        <v>1</v>
      </c>
      <c r="G15" s="30" t="n">
        <f aca="false">IF(G5&gt;Cases!$J$14,INDEX($B30:$AK30,1,MAX(1,G5-Cases!$J$14)),0)</f>
        <v>2</v>
      </c>
      <c r="H15" s="30" t="n">
        <f aca="false">IF(H5&gt;Cases!$J$14,INDEX($B30:$AK30,1,MAX(1,H5-Cases!$J$14)),0)</f>
        <v>1</v>
      </c>
      <c r="I15" s="30" t="n">
        <f aca="false">IF(I5&gt;Cases!$J$14,INDEX($B30:$AK30,1,MAX(1,I5-Cases!$J$14)),0)</f>
        <v>2</v>
      </c>
      <c r="J15" s="30" t="n">
        <f aca="false">IF(J5&gt;Cases!$J$14,INDEX($B30:$AK30,1,MAX(1,J5-Cases!$J$14)),0)</f>
        <v>1</v>
      </c>
      <c r="K15" s="30" t="n">
        <f aca="false">IF(K5&gt;Cases!$J$14,INDEX($B30:$AK30,1,MAX(1,K5-Cases!$J$14)),0)</f>
        <v>2</v>
      </c>
      <c r="L15" s="30" t="n">
        <f aca="false">IF(L5&gt;Cases!$J$14,INDEX($B30:$AK30,1,MAX(1,L5-Cases!$J$14)),0)</f>
        <v>1</v>
      </c>
      <c r="M15" s="30" t="n">
        <f aca="false">IF(M5&gt;Cases!$J$14,INDEX($B30:$AK30,1,MAX(1,M5-Cases!$J$14)),0)</f>
        <v>2</v>
      </c>
      <c r="N15" s="30" t="n">
        <f aca="false">IF(N5&gt;Cases!$J$14,INDEX($B30:$AK30,1,MAX(1,N5-Cases!$J$14)),0)</f>
        <v>1</v>
      </c>
      <c r="O15" s="30" t="n">
        <f aca="false">IF(O5&gt;Cases!$J$14,INDEX($B30:$AK30,1,MAX(1,O5-Cases!$J$14)),0)</f>
        <v>2</v>
      </c>
      <c r="P15" s="30" t="n">
        <f aca="false">IF(P5&gt;Cases!$J$14,INDEX($B30:$AK30,1,MAX(1,P5-Cases!$J$14)),0)</f>
        <v>2</v>
      </c>
      <c r="Q15" s="30" t="n">
        <f aca="false">IF(Q5&gt;Cases!$J$14,INDEX($B30:$AK30,1,MAX(1,Q5-Cases!$J$14)),0)</f>
        <v>3</v>
      </c>
      <c r="R15" s="30" t="n">
        <f aca="false">IF(R5&gt;Cases!$J$14,INDEX($B30:$AK30,1,MAX(1,R5-Cases!$J$14)),0)</f>
        <v>2</v>
      </c>
      <c r="S15" s="30" t="n">
        <f aca="false">IF(S5&gt;Cases!$J$14,INDEX($B30:$AK30,1,MAX(1,S5-Cases!$J$14)),0)</f>
        <v>3</v>
      </c>
      <c r="T15" s="30" t="n">
        <f aca="false">IF(T5&gt;Cases!$J$14,INDEX($B30:$AK30,1,MAX(1,T5-Cases!$J$14)),0)</f>
        <v>2</v>
      </c>
      <c r="U15" s="30" t="n">
        <f aca="false">IF(U5&gt;Cases!$J$14,INDEX($B30:$AK30,1,MAX(1,U5-Cases!$J$14)),0)</f>
        <v>3</v>
      </c>
      <c r="V15" s="30" t="n">
        <f aca="false">IF(V5&gt;Cases!$J$14,INDEX($B30:$AK30,1,MAX(1,V5-Cases!$J$14)),0)</f>
        <v>2</v>
      </c>
      <c r="W15" s="30" t="n">
        <f aca="false">IF(W5&gt;Cases!$J$14,INDEX($B30:$AK30,1,MAX(1,W5-Cases!$J$14)),0)</f>
        <v>3</v>
      </c>
      <c r="X15" s="30" t="n">
        <f aca="false">IF(X5&gt;Cases!$J$14,INDEX($B30:$AK30,1,MAX(1,X5-Cases!$J$14)),0)</f>
        <v>2</v>
      </c>
      <c r="Y15" s="30" t="n">
        <f aca="false">IF(Y5&gt;Cases!$J$14,INDEX($B30:$AK30,1,MAX(1,Y5-Cases!$J$14)),0)</f>
        <v>3</v>
      </c>
      <c r="Z15" s="30" t="n">
        <f aca="false">IF(Z5&gt;Cases!$J$14,INDEX($B30:$AK30,1,MAX(1,Z5-Cases!$J$14)),0)</f>
        <v>2</v>
      </c>
      <c r="AA15" s="30" t="n">
        <f aca="false">IF(AA5&gt;Cases!$J$14,INDEX($B30:$AK30,1,MAX(1,AA5-Cases!$J$14)),0)</f>
        <v>3</v>
      </c>
      <c r="AB15" s="30" t="n">
        <f aca="false">IF(AB5&gt;Cases!$J$14,INDEX($B30:$AK30,1,MAX(1,AB5-Cases!$J$14)),0)</f>
        <v>3</v>
      </c>
      <c r="AC15" s="30" t="n">
        <f aca="false">IF(AC5&gt;Cases!$J$14,INDEX($B30:$AK30,1,MAX(1,AC5-Cases!$J$14)),0)</f>
        <v>4</v>
      </c>
      <c r="AD15" s="30" t="n">
        <f aca="false">IF(AD5&gt;Cases!$J$14,INDEX($B30:$AK30,1,MAX(1,AD5-Cases!$J$14)),0)</f>
        <v>3</v>
      </c>
      <c r="AE15" s="30" t="n">
        <f aca="false">IF(AE5&gt;Cases!$J$14,INDEX($B30:$AK30,1,MAX(1,AE5-Cases!$J$14)),0)</f>
        <v>4</v>
      </c>
      <c r="AF15" s="30" t="n">
        <f aca="false">IF(AF5&gt;Cases!$J$14,INDEX($B30:$AK30,1,MAX(1,AF5-Cases!$J$14)),0)</f>
        <v>3</v>
      </c>
      <c r="AG15" s="30" t="n">
        <f aca="false">IF(AG5&gt;Cases!$J$14,INDEX($B30:$AK30,1,MAX(1,AG5-Cases!$J$14)),0)</f>
        <v>3</v>
      </c>
      <c r="AH15" s="30" t="n">
        <f aca="false">IF(AH5&gt;Cases!$J$14,INDEX($B30:$AK30,1,MAX(1,AH5-Cases!$J$14)),0)</f>
        <v>3</v>
      </c>
      <c r="AI15" s="30" t="n">
        <f aca="false">IF(AI5&gt;Cases!$J$14,INDEX($B30:$AK30,1,MAX(1,AI5-Cases!$J$14)),0)</f>
        <v>2</v>
      </c>
      <c r="AJ15" s="30" t="n">
        <f aca="false">IF(AJ5&gt;Cases!$J$14,INDEX($B30:$AK30,1,MAX(1,AJ5-Cases!$J$14)),0)</f>
        <v>2</v>
      </c>
      <c r="AK15" s="30" t="n">
        <f aca="false">IF(AK5&gt;Cases!$J$14,INDEX($B30:$AK30,1,MAX(1,AK5-Cases!$J$14)),0)</f>
        <v>2</v>
      </c>
    </row>
    <row r="16" customFormat="false" ht="15" hidden="false" customHeight="true" outlineLevel="0" collapsed="false">
      <c r="A16" s="25" t="s">
        <v>249</v>
      </c>
      <c r="B16" s="32" t="n">
        <f aca="false">B13-B14</f>
        <v>0</v>
      </c>
      <c r="C16" s="32" t="n">
        <f aca="false">C13-C14</f>
        <v>0</v>
      </c>
      <c r="D16" s="32" t="n">
        <f aca="false">D13-D14</f>
        <v>0</v>
      </c>
      <c r="E16" s="32" t="n">
        <f aca="false">E13-E14</f>
        <v>0.99</v>
      </c>
      <c r="F16" s="32" t="n">
        <f aca="false">F13-F14</f>
        <v>2.9601</v>
      </c>
      <c r="G16" s="32" t="n">
        <f aca="false">G13-G14</f>
        <v>3.920499</v>
      </c>
      <c r="H16" s="32" t="n">
        <f aca="false">H13-H14</f>
        <v>5.86129401</v>
      </c>
      <c r="I16" s="32" t="n">
        <f aca="false">I13-I14</f>
        <v>6.7926810699</v>
      </c>
      <c r="J16" s="32" t="n">
        <f aca="false">J13-J14</f>
        <v>8.704754259201</v>
      </c>
      <c r="K16" s="32" t="n">
        <f aca="false">K13-K14</f>
        <v>9.60770671660899</v>
      </c>
      <c r="L16" s="32" t="n">
        <f aca="false">L13-L14</f>
        <v>11.4916296494429</v>
      </c>
      <c r="M16" s="32" t="n">
        <f aca="false">M13-M14</f>
        <v>12.3667133529485</v>
      </c>
      <c r="N16" s="32" t="n">
        <f aca="false">N13-N14</f>
        <v>14.223046219419</v>
      </c>
      <c r="O16" s="32" t="n">
        <f aca="false">O13-O14</f>
        <v>15.0708157572248</v>
      </c>
      <c r="P16" s="32" t="n">
        <f aca="false">P13-P14</f>
        <v>16.9001075996525</v>
      </c>
      <c r="Q16" s="32" t="n">
        <f aca="false">Q13-Q14</f>
        <v>18.711106523656</v>
      </c>
      <c r="R16" s="32" t="n">
        <f aca="false">R13-R14</f>
        <v>21.4939954584195</v>
      </c>
      <c r="S16" s="32" t="n">
        <f aca="false">S13-S14</f>
        <v>23.2590555038353</v>
      </c>
      <c r="T16" s="32" t="n">
        <f aca="false">T13-T14</f>
        <v>25.9964649487969</v>
      </c>
      <c r="U16" s="32" t="n">
        <f aca="false">U13-U14</f>
        <v>27.7165002993089</v>
      </c>
      <c r="V16" s="32" t="n">
        <f aca="false">V13-V14</f>
        <v>30.4093352963159</v>
      </c>
      <c r="W16" s="32" t="n">
        <f aca="false">W13-W14</f>
        <v>32.0852419433527</v>
      </c>
      <c r="X16" s="32" t="n">
        <f aca="false">X13-X14</f>
        <v>34.7343895239192</v>
      </c>
      <c r="Y16" s="32" t="n">
        <f aca="false">Y13-Y14</f>
        <v>36.36704562868</v>
      </c>
      <c r="Z16" s="32" t="n">
        <f aca="false">Z13-Z14</f>
        <v>38.9733751723932</v>
      </c>
      <c r="AA16" s="32" t="n">
        <f aca="false">AA13-AA14</f>
        <v>40.5636414206692</v>
      </c>
      <c r="AB16" s="32" t="n">
        <f aca="false">AB13-AB14</f>
        <v>43.1280050064626</v>
      </c>
      <c r="AC16" s="32" t="n">
        <f aca="false">AC13-AC14</f>
        <v>45.6667249563979</v>
      </c>
      <c r="AD16" s="32" t="n">
        <f aca="false">AD13-AD14</f>
        <v>49.170057706834</v>
      </c>
      <c r="AE16" s="32" t="n">
        <f aca="false">AE13-AE14</f>
        <v>51.6483571297656</v>
      </c>
      <c r="AF16" s="32" t="n">
        <f aca="false">AF13-AF14</f>
        <v>55.091873558468</v>
      </c>
      <c r="AG16" s="32" t="n">
        <f aca="false">AG13-AG14</f>
        <v>57.5109548228833</v>
      </c>
      <c r="AH16" s="32" t="n">
        <f aca="false">AH13-AH14</f>
        <v>59.9058452746544</v>
      </c>
      <c r="AI16" s="32" t="n">
        <f aca="false">AI13-AI14</f>
        <v>62.2767868219079</v>
      </c>
      <c r="AJ16" s="32" t="n">
        <f aca="false">AJ13-AJ14</f>
        <v>63.6340189536888</v>
      </c>
      <c r="AK16" s="32" t="n">
        <f aca="false">AK13-AK14</f>
        <v>64.9776787641519</v>
      </c>
    </row>
    <row r="17" customFormat="false" ht="15" hidden="false" customHeight="true" outlineLevel="0" collapsed="false">
      <c r="A17" s="25" t="s">
        <v>250</v>
      </c>
      <c r="B17" s="32" t="n">
        <f aca="false">B16+B15</f>
        <v>0</v>
      </c>
      <c r="C17" s="32" t="n">
        <f aca="false">C16+C15</f>
        <v>0</v>
      </c>
      <c r="D17" s="32" t="n">
        <f aca="false">D16+D15</f>
        <v>1</v>
      </c>
      <c r="E17" s="32" t="n">
        <f aca="false">E16+E15</f>
        <v>2.99</v>
      </c>
      <c r="F17" s="32" t="n">
        <f aca="false">F16+F15</f>
        <v>3.9601</v>
      </c>
      <c r="G17" s="32" t="n">
        <f aca="false">G16+G15</f>
        <v>5.920499</v>
      </c>
      <c r="H17" s="32" t="n">
        <f aca="false">H16+H15</f>
        <v>6.86129401</v>
      </c>
      <c r="I17" s="32" t="n">
        <f aca="false">I16+I15</f>
        <v>8.7926810699</v>
      </c>
      <c r="J17" s="32" t="n">
        <f aca="false">J16+J15</f>
        <v>9.704754259201</v>
      </c>
      <c r="K17" s="32" t="n">
        <f aca="false">K16+K15</f>
        <v>11.607706716609</v>
      </c>
      <c r="L17" s="32" t="n">
        <f aca="false">L16+L15</f>
        <v>12.4916296494429</v>
      </c>
      <c r="M17" s="32" t="n">
        <f aca="false">M16+M15</f>
        <v>14.3667133529485</v>
      </c>
      <c r="N17" s="32" t="n">
        <f aca="false">N16+N15</f>
        <v>15.223046219419</v>
      </c>
      <c r="O17" s="32" t="n">
        <f aca="false">O16+O15</f>
        <v>17.0708157572248</v>
      </c>
      <c r="P17" s="32" t="n">
        <f aca="false">P16+P15</f>
        <v>18.9001075996525</v>
      </c>
      <c r="Q17" s="32" t="n">
        <f aca="false">Q16+Q15</f>
        <v>21.711106523656</v>
      </c>
      <c r="R17" s="32" t="n">
        <f aca="false">R16+R15</f>
        <v>23.4939954584195</v>
      </c>
      <c r="S17" s="32" t="n">
        <f aca="false">S16+S15</f>
        <v>26.2590555038353</v>
      </c>
      <c r="T17" s="32" t="n">
        <f aca="false">T16+T15</f>
        <v>27.9964649487969</v>
      </c>
      <c r="U17" s="32" t="n">
        <f aca="false">U16+U15</f>
        <v>30.7165002993089</v>
      </c>
      <c r="V17" s="32" t="n">
        <f aca="false">V16+V15</f>
        <v>32.4093352963159</v>
      </c>
      <c r="W17" s="32" t="n">
        <f aca="false">W16+W15</f>
        <v>35.0852419433527</v>
      </c>
      <c r="X17" s="32" t="n">
        <f aca="false">X16+X15</f>
        <v>36.7343895239192</v>
      </c>
      <c r="Y17" s="32" t="n">
        <f aca="false">Y16+Y15</f>
        <v>39.36704562868</v>
      </c>
      <c r="Z17" s="32" t="n">
        <f aca="false">Z16+Z15</f>
        <v>40.9733751723932</v>
      </c>
      <c r="AA17" s="32" t="n">
        <f aca="false">AA16+AA15</f>
        <v>43.5636414206692</v>
      </c>
      <c r="AB17" s="32" t="n">
        <f aca="false">AB16+AB15</f>
        <v>46.1280050064626</v>
      </c>
      <c r="AC17" s="32" t="n">
        <f aca="false">AC16+AC15</f>
        <v>49.6667249563979</v>
      </c>
      <c r="AD17" s="32" t="n">
        <f aca="false">AD16+AD15</f>
        <v>52.170057706834</v>
      </c>
      <c r="AE17" s="32" t="n">
        <f aca="false">AE16+AE15</f>
        <v>55.6483571297656</v>
      </c>
      <c r="AF17" s="32" t="n">
        <f aca="false">AF16+AF15</f>
        <v>58.091873558468</v>
      </c>
      <c r="AG17" s="32" t="n">
        <f aca="false">AG16+AG15</f>
        <v>60.5109548228833</v>
      </c>
      <c r="AH17" s="32" t="n">
        <f aca="false">AH16+AH15</f>
        <v>62.9058452746544</v>
      </c>
      <c r="AI17" s="32" t="n">
        <f aca="false">AI16+AI15</f>
        <v>64.2767868219079</v>
      </c>
      <c r="AJ17" s="32" t="n">
        <f aca="false">AJ16+AJ15</f>
        <v>65.6340189536888</v>
      </c>
      <c r="AK17" s="32" t="n">
        <f aca="false">AK16+AK15</f>
        <v>66.9776787641519</v>
      </c>
    </row>
    <row r="18" customFormat="false" ht="15" hidden="false" customHeight="true" outlineLevel="0" collapsed="false">
      <c r="A18" s="25" t="s">
        <v>251</v>
      </c>
      <c r="B18" s="32" t="n">
        <f aca="false">B16+B15*Inputs!$B$26</f>
        <v>0</v>
      </c>
      <c r="C18" s="32" t="n">
        <f aca="false">C16+C15*Inputs!$B$26</f>
        <v>0</v>
      </c>
      <c r="D18" s="32" t="n">
        <f aca="false">D16+D15*Inputs!$B$26</f>
        <v>0.5</v>
      </c>
      <c r="E18" s="32" t="n">
        <f aca="false">E16+E15*Inputs!$B$26</f>
        <v>1.99</v>
      </c>
      <c r="F18" s="32" t="n">
        <f aca="false">F16+F15*Inputs!$B$26</f>
        <v>3.4601</v>
      </c>
      <c r="G18" s="32" t="n">
        <f aca="false">G16+G15*Inputs!$B$26</f>
        <v>4.920499</v>
      </c>
      <c r="H18" s="32" t="n">
        <f aca="false">H16+H15*Inputs!$B$26</f>
        <v>6.36129401</v>
      </c>
      <c r="I18" s="32" t="n">
        <f aca="false">I16+I15*Inputs!$B$26</f>
        <v>7.7926810699</v>
      </c>
      <c r="J18" s="32" t="n">
        <f aca="false">J16+J15*Inputs!$B$26</f>
        <v>9.204754259201</v>
      </c>
      <c r="K18" s="32" t="n">
        <f aca="false">K16+K15*Inputs!$B$26</f>
        <v>10.607706716609</v>
      </c>
      <c r="L18" s="32" t="n">
        <f aca="false">L16+L15*Inputs!$B$26</f>
        <v>11.9916296494429</v>
      </c>
      <c r="M18" s="32" t="n">
        <f aca="false">M16+M15*Inputs!$B$26</f>
        <v>13.3667133529485</v>
      </c>
      <c r="N18" s="32" t="n">
        <f aca="false">N16+N15*Inputs!$B$26</f>
        <v>14.723046219419</v>
      </c>
      <c r="O18" s="32" t="n">
        <f aca="false">O16+O15*Inputs!$B$26</f>
        <v>16.0708157572248</v>
      </c>
      <c r="P18" s="32" t="n">
        <f aca="false">P16+P15*Inputs!$B$26</f>
        <v>17.9001075996525</v>
      </c>
      <c r="Q18" s="32" t="n">
        <f aca="false">Q16+Q15*Inputs!$B$26</f>
        <v>20.211106523656</v>
      </c>
      <c r="R18" s="32" t="n">
        <f aca="false">R16+R15*Inputs!$B$26</f>
        <v>22.4939954584195</v>
      </c>
      <c r="S18" s="32" t="n">
        <f aca="false">S16+S15*Inputs!$B$26</f>
        <v>24.7590555038353</v>
      </c>
      <c r="T18" s="32" t="n">
        <f aca="false">T16+T15*Inputs!$B$26</f>
        <v>26.9964649487969</v>
      </c>
      <c r="U18" s="32" t="n">
        <f aca="false">U16+U15*Inputs!$B$26</f>
        <v>29.2165002993089</v>
      </c>
      <c r="V18" s="32" t="n">
        <f aca="false">V16+V15*Inputs!$B$26</f>
        <v>31.4093352963159</v>
      </c>
      <c r="W18" s="32" t="n">
        <f aca="false">W16+W15*Inputs!$B$26</f>
        <v>33.5852419433527</v>
      </c>
      <c r="X18" s="32" t="n">
        <f aca="false">X16+X15*Inputs!$B$26</f>
        <v>35.7343895239192</v>
      </c>
      <c r="Y18" s="32" t="n">
        <f aca="false">Y16+Y15*Inputs!$B$26</f>
        <v>37.86704562868</v>
      </c>
      <c r="Z18" s="32" t="n">
        <f aca="false">Z16+Z15*Inputs!$B$26</f>
        <v>39.9733751723932</v>
      </c>
      <c r="AA18" s="32" t="n">
        <f aca="false">AA16+AA15*Inputs!$B$26</f>
        <v>42.0636414206692</v>
      </c>
      <c r="AB18" s="32" t="n">
        <f aca="false">AB16+AB15*Inputs!$B$26</f>
        <v>44.6280050064626</v>
      </c>
      <c r="AC18" s="32" t="n">
        <f aca="false">AC16+AC15*Inputs!$B$26</f>
        <v>47.6667249563979</v>
      </c>
      <c r="AD18" s="32" t="n">
        <f aca="false">AD16+AD15*Inputs!$B$26</f>
        <v>50.670057706834</v>
      </c>
      <c r="AE18" s="32" t="n">
        <f aca="false">AE16+AE15*Inputs!$B$26</f>
        <v>53.6483571297656</v>
      </c>
      <c r="AF18" s="32" t="n">
        <f aca="false">AF16+AF15*Inputs!$B$26</f>
        <v>56.591873558468</v>
      </c>
      <c r="AG18" s="32" t="n">
        <f aca="false">AG16+AG15*Inputs!$B$26</f>
        <v>59.0109548228833</v>
      </c>
      <c r="AH18" s="32" t="n">
        <f aca="false">AH16+AH15*Inputs!$B$26</f>
        <v>61.4058452746544</v>
      </c>
      <c r="AI18" s="32" t="n">
        <f aca="false">AI16+AI15*Inputs!$B$26</f>
        <v>63.2767868219079</v>
      </c>
      <c r="AJ18" s="32" t="n">
        <f aca="false">AJ16+AJ15*Inputs!$B$26</f>
        <v>64.6340189536888</v>
      </c>
      <c r="AK18" s="32" t="n">
        <f aca="false">AK16+AK15*Inputs!$B$26</f>
        <v>65.9776787641519</v>
      </c>
    </row>
    <row r="19" customFormat="false" ht="15" hidden="false" customHeight="true" outlineLevel="0" collapsed="false">
      <c r="A19" s="25" t="s">
        <v>252</v>
      </c>
      <c r="B19" s="32" t="n">
        <f aca="false">B17</f>
        <v>0</v>
      </c>
      <c r="C19" s="32" t="n">
        <f aca="false">C17</f>
        <v>0</v>
      </c>
      <c r="D19" s="32" t="n">
        <f aca="false">D17</f>
        <v>1</v>
      </c>
      <c r="E19" s="32" t="n">
        <f aca="false">E17</f>
        <v>2.99</v>
      </c>
      <c r="F19" s="32" t="n">
        <f aca="false">F17</f>
        <v>3.9601</v>
      </c>
      <c r="G19" s="32" t="n">
        <f aca="false">G17</f>
        <v>5.920499</v>
      </c>
      <c r="H19" s="32" t="n">
        <f aca="false">H17</f>
        <v>6.86129401</v>
      </c>
      <c r="I19" s="32" t="n">
        <f aca="false">I17</f>
        <v>8.7926810699</v>
      </c>
      <c r="J19" s="32" t="n">
        <f aca="false">J17</f>
        <v>9.704754259201</v>
      </c>
      <c r="K19" s="32" t="n">
        <f aca="false">K17</f>
        <v>11.607706716609</v>
      </c>
      <c r="L19" s="32" t="n">
        <f aca="false">L17</f>
        <v>12.4916296494429</v>
      </c>
      <c r="M19" s="32" t="n">
        <f aca="false">M17</f>
        <v>14.3667133529485</v>
      </c>
      <c r="N19" s="32" t="n">
        <f aca="false">N17</f>
        <v>15.223046219419</v>
      </c>
      <c r="O19" s="32" t="n">
        <f aca="false">O17</f>
        <v>17.0708157572248</v>
      </c>
      <c r="P19" s="32" t="n">
        <f aca="false">P17</f>
        <v>18.9001075996525</v>
      </c>
      <c r="Q19" s="32" t="n">
        <f aca="false">Q17</f>
        <v>21.711106523656</v>
      </c>
      <c r="R19" s="32" t="n">
        <f aca="false">R17</f>
        <v>23.4939954584195</v>
      </c>
      <c r="S19" s="32" t="n">
        <f aca="false">S17</f>
        <v>26.2590555038353</v>
      </c>
      <c r="T19" s="32" t="n">
        <f aca="false">T17</f>
        <v>27.9964649487969</v>
      </c>
      <c r="U19" s="32" t="n">
        <f aca="false">U17</f>
        <v>30.7165002993089</v>
      </c>
      <c r="V19" s="32" t="n">
        <f aca="false">V17</f>
        <v>32.4093352963159</v>
      </c>
      <c r="W19" s="32" t="n">
        <f aca="false">W17</f>
        <v>35.0852419433527</v>
      </c>
      <c r="X19" s="32" t="n">
        <f aca="false">X17</f>
        <v>36.7343895239192</v>
      </c>
      <c r="Y19" s="32" t="n">
        <f aca="false">Y17</f>
        <v>39.36704562868</v>
      </c>
      <c r="Z19" s="32" t="n">
        <f aca="false">Z17</f>
        <v>40.9733751723932</v>
      </c>
      <c r="AA19" s="32" t="n">
        <f aca="false">AA17</f>
        <v>43.5636414206692</v>
      </c>
      <c r="AB19" s="32" t="n">
        <f aca="false">AB17</f>
        <v>46.1280050064626</v>
      </c>
      <c r="AC19" s="32" t="n">
        <f aca="false">AC17</f>
        <v>49.6667249563979</v>
      </c>
      <c r="AD19" s="32" t="n">
        <f aca="false">AD17</f>
        <v>52.170057706834</v>
      </c>
      <c r="AE19" s="32" t="n">
        <f aca="false">AE17</f>
        <v>55.6483571297656</v>
      </c>
      <c r="AF19" s="32" t="n">
        <f aca="false">AF17</f>
        <v>58.091873558468</v>
      </c>
      <c r="AG19" s="32" t="n">
        <f aca="false">AG17</f>
        <v>60.5109548228833</v>
      </c>
      <c r="AH19" s="32" t="n">
        <f aca="false">AH17</f>
        <v>62.9058452746544</v>
      </c>
      <c r="AI19" s="32" t="n">
        <f aca="false">AI17</f>
        <v>64.2767868219079</v>
      </c>
      <c r="AJ19" s="32" t="n">
        <f aca="false">AJ17</f>
        <v>65.6340189536888</v>
      </c>
      <c r="AK19" s="32" t="n">
        <f aca="false">AK17</f>
        <v>66.9776787641519</v>
      </c>
    </row>
    <row r="20" customFormat="false" ht="15" hidden="false" customHeight="true" outlineLevel="0" collapsed="false">
      <c r="A20" s="25" t="s">
        <v>253</v>
      </c>
      <c r="B20" s="32" t="n">
        <f aca="false">B19*(Cases!$J$18+2*Cases!$J$19+Cases!$J$20)</f>
        <v>0</v>
      </c>
      <c r="C20" s="32" t="n">
        <f aca="false">C19*(Cases!$J$18+2*Cases!$J$19+Cases!$J$20)</f>
        <v>0</v>
      </c>
      <c r="D20" s="32" t="n">
        <f aca="false">D19*(Cases!$J$18+2*Cases!$J$19+Cases!$J$20)</f>
        <v>1.2</v>
      </c>
      <c r="E20" s="32" t="n">
        <f aca="false">E19*(Cases!$J$18+2*Cases!$J$19+Cases!$J$20)</f>
        <v>3.588</v>
      </c>
      <c r="F20" s="32" t="n">
        <f aca="false">F19*(Cases!$J$18+2*Cases!$J$19+Cases!$J$20)</f>
        <v>4.75212</v>
      </c>
      <c r="G20" s="32" t="n">
        <f aca="false">G19*(Cases!$J$18+2*Cases!$J$19+Cases!$J$20)</f>
        <v>7.1045988</v>
      </c>
      <c r="H20" s="32" t="n">
        <f aca="false">H19*(Cases!$J$18+2*Cases!$J$19+Cases!$J$20)</f>
        <v>8.233552812</v>
      </c>
      <c r="I20" s="32" t="n">
        <f aca="false">I19*(Cases!$J$18+2*Cases!$J$19+Cases!$J$20)</f>
        <v>10.55121728388</v>
      </c>
      <c r="J20" s="32" t="n">
        <f aca="false">J19*(Cases!$J$18+2*Cases!$J$19+Cases!$J$20)</f>
        <v>11.6457051110412</v>
      </c>
      <c r="K20" s="32" t="n">
        <f aca="false">K19*(Cases!$J$18+2*Cases!$J$19+Cases!$J$20)</f>
        <v>13.9292480599308</v>
      </c>
      <c r="L20" s="32" t="n">
        <f aca="false">L19*(Cases!$J$18+2*Cases!$J$19+Cases!$J$20)</f>
        <v>14.9899555793315</v>
      </c>
      <c r="M20" s="32" t="n">
        <f aca="false">M19*(Cases!$J$18+2*Cases!$J$19+Cases!$J$20)</f>
        <v>17.2400560235382</v>
      </c>
      <c r="N20" s="32" t="n">
        <f aca="false">N19*(Cases!$J$18+2*Cases!$J$19+Cases!$J$20)</f>
        <v>18.2676554633028</v>
      </c>
      <c r="O20" s="32" t="n">
        <f aca="false">O19*(Cases!$J$18+2*Cases!$J$19+Cases!$J$20)</f>
        <v>20.4849789086698</v>
      </c>
      <c r="P20" s="32" t="n">
        <f aca="false">P19*(Cases!$J$18+2*Cases!$J$19+Cases!$J$20)</f>
        <v>22.6801291195831</v>
      </c>
      <c r="Q20" s="32" t="n">
        <f aca="false">Q19*(Cases!$J$18+2*Cases!$J$19+Cases!$J$20)</f>
        <v>26.0533278283872</v>
      </c>
      <c r="R20" s="32" t="n">
        <f aca="false">R19*(Cases!$J$18+2*Cases!$J$19+Cases!$J$20)</f>
        <v>28.1927945501034</v>
      </c>
      <c r="S20" s="32" t="n">
        <f aca="false">S19*(Cases!$J$18+2*Cases!$J$19+Cases!$J$20)</f>
        <v>31.5108666046023</v>
      </c>
      <c r="T20" s="32" t="n">
        <f aca="false">T19*(Cases!$J$18+2*Cases!$J$19+Cases!$J$20)</f>
        <v>33.5957579385563</v>
      </c>
      <c r="U20" s="32" t="n">
        <f aca="false">U19*(Cases!$J$18+2*Cases!$J$19+Cases!$J$20)</f>
        <v>36.8598003591707</v>
      </c>
      <c r="V20" s="32" t="n">
        <f aca="false">V19*(Cases!$J$18+2*Cases!$J$19+Cases!$J$20)</f>
        <v>38.891202355579</v>
      </c>
      <c r="W20" s="32" t="n">
        <f aca="false">W19*(Cases!$J$18+2*Cases!$J$19+Cases!$J$20)</f>
        <v>42.1022903320232</v>
      </c>
      <c r="X20" s="32" t="n">
        <f aca="false">X19*(Cases!$J$18+2*Cases!$J$19+Cases!$J$20)</f>
        <v>44.081267428703</v>
      </c>
      <c r="Y20" s="32" t="n">
        <f aca="false">Y19*(Cases!$J$18+2*Cases!$J$19+Cases!$J$20)</f>
        <v>47.240454754416</v>
      </c>
      <c r="Z20" s="32" t="n">
        <f aca="false">Z19*(Cases!$J$18+2*Cases!$J$19+Cases!$J$20)</f>
        <v>49.1680502068718</v>
      </c>
      <c r="AA20" s="32" t="n">
        <f aca="false">AA19*(Cases!$J$18+2*Cases!$J$19+Cases!$J$20)</f>
        <v>52.2763697048031</v>
      </c>
      <c r="AB20" s="32" t="n">
        <f aca="false">AB19*(Cases!$J$18+2*Cases!$J$19+Cases!$J$20)</f>
        <v>55.3536060077551</v>
      </c>
      <c r="AC20" s="32" t="n">
        <f aca="false">AC19*(Cases!$J$18+2*Cases!$J$19+Cases!$J$20)</f>
        <v>59.6000699476775</v>
      </c>
      <c r="AD20" s="32" t="n">
        <f aca="false">AD19*(Cases!$J$18+2*Cases!$J$19+Cases!$J$20)</f>
        <v>62.6040692482008</v>
      </c>
      <c r="AE20" s="32" t="n">
        <f aca="false">AE19*(Cases!$J$18+2*Cases!$J$19+Cases!$J$20)</f>
        <v>66.7780285557188</v>
      </c>
      <c r="AF20" s="32" t="n">
        <f aca="false">AF19*(Cases!$J$18+2*Cases!$J$19+Cases!$J$20)</f>
        <v>69.7102482701616</v>
      </c>
      <c r="AG20" s="32" t="n">
        <f aca="false">AG19*(Cases!$J$18+2*Cases!$J$19+Cases!$J$20)</f>
        <v>72.6131457874599</v>
      </c>
      <c r="AH20" s="32" t="n">
        <f aca="false">AH19*(Cases!$J$18+2*Cases!$J$19+Cases!$J$20)</f>
        <v>75.4870143295854</v>
      </c>
      <c r="AI20" s="32" t="n">
        <f aca="false">AI19*(Cases!$J$18+2*Cases!$J$19+Cases!$J$20)</f>
        <v>77.1321441862895</v>
      </c>
      <c r="AJ20" s="32" t="n">
        <f aca="false">AJ19*(Cases!$J$18+2*Cases!$J$19+Cases!$J$20)</f>
        <v>78.7608227444266</v>
      </c>
      <c r="AK20" s="32" t="n">
        <f aca="false">AK19*(Cases!$J$18+2*Cases!$J$19+Cases!$J$20)</f>
        <v>80.3732145169823</v>
      </c>
    </row>
    <row r="21" customFormat="false" ht="15" hidden="false" customHeight="true" outlineLevel="0" collapsed="false">
      <c r="A21" s="25" t="s">
        <v>254</v>
      </c>
      <c r="B21" s="30" t="n">
        <f aca="false">(Cases!$J$18*Offers!$B$6+Cases!$J$19*Offers!$B$7+Cases!$J$20*Offers!$B$8)*Cases!$J$16</f>
        <v>1349.73</v>
      </c>
      <c r="C21" s="30" t="n">
        <f aca="false">(Cases!$J$18*Offers!$B$6+Cases!$J$19*Offers!$B$7+Cases!$J$20*Offers!$B$8)*Cases!$J$16</f>
        <v>1349.73</v>
      </c>
      <c r="D21" s="30" t="n">
        <f aca="false">(Cases!$J$18*Offers!$B$6+Cases!$J$19*Offers!$B$7+Cases!$J$20*Offers!$B$8)*Cases!$J$16</f>
        <v>1349.73</v>
      </c>
      <c r="E21" s="30" t="n">
        <f aca="false">(Cases!$J$18*Offers!$B$6+Cases!$J$19*Offers!$B$7+Cases!$J$20*Offers!$B$8)*Cases!$J$16</f>
        <v>1349.73</v>
      </c>
      <c r="F21" s="30" t="n">
        <f aca="false">(Cases!$J$18*Offers!$B$6+Cases!$J$19*Offers!$B$7+Cases!$J$20*Offers!$B$8)*Cases!$J$16</f>
        <v>1349.73</v>
      </c>
      <c r="G21" s="30" t="n">
        <f aca="false">(Cases!$J$18*Offers!$B$6+Cases!$J$19*Offers!$B$7+Cases!$J$20*Offers!$B$8)*Cases!$J$16</f>
        <v>1349.73</v>
      </c>
      <c r="H21" s="30" t="n">
        <f aca="false">(Cases!$J$18*Offers!$B$6+Cases!$J$19*Offers!$B$7+Cases!$J$20*Offers!$B$8)*Cases!$J$16</f>
        <v>1349.73</v>
      </c>
      <c r="I21" s="30" t="n">
        <f aca="false">(Cases!$J$18*Offers!$B$6+Cases!$J$19*Offers!$B$7+Cases!$J$20*Offers!$B$8)*Cases!$J$16</f>
        <v>1349.73</v>
      </c>
      <c r="J21" s="30" t="n">
        <f aca="false">(Cases!$J$18*Offers!$B$6+Cases!$J$19*Offers!$B$7+Cases!$J$20*Offers!$B$8)*Cases!$J$16</f>
        <v>1349.73</v>
      </c>
      <c r="K21" s="30" t="n">
        <f aca="false">(Cases!$J$18*Offers!$B$6+Cases!$J$19*Offers!$B$7+Cases!$J$20*Offers!$B$8)*Cases!$J$16</f>
        <v>1349.73</v>
      </c>
      <c r="L21" s="30" t="n">
        <f aca="false">(Cases!$J$18*Offers!$B$6+Cases!$J$19*Offers!$B$7+Cases!$J$20*Offers!$B$8)*Cases!$J$16</f>
        <v>1349.73</v>
      </c>
      <c r="M21" s="30" t="n">
        <f aca="false">(Cases!$J$18*Offers!$B$6+Cases!$J$19*Offers!$B$7+Cases!$J$20*Offers!$B$8)*Cases!$J$16</f>
        <v>1349.73</v>
      </c>
      <c r="N21" s="30" t="n">
        <f aca="false">(Cases!$J$18*Offers!$B$6+Cases!$J$19*Offers!$B$7+Cases!$J$20*Offers!$B$8)*Cases!$J$16</f>
        <v>1349.73</v>
      </c>
      <c r="O21" s="30" t="n">
        <f aca="false">(Cases!$J$18*Offers!$B$6+Cases!$J$19*Offers!$B$7+Cases!$J$20*Offers!$B$8)*Cases!$J$16</f>
        <v>1349.73</v>
      </c>
      <c r="P21" s="30" t="n">
        <f aca="false">(Cases!$J$18*Offers!$B$6+Cases!$J$19*Offers!$B$7+Cases!$J$20*Offers!$B$8)*Cases!$J$16</f>
        <v>1349.73</v>
      </c>
      <c r="Q21" s="30" t="n">
        <f aca="false">(Cases!$J$18*Offers!$B$6+Cases!$J$19*Offers!$B$7+Cases!$J$20*Offers!$B$8)*Cases!$J$16</f>
        <v>1349.73</v>
      </c>
      <c r="R21" s="30" t="n">
        <f aca="false">(Cases!$J$18*Offers!$B$6+Cases!$J$19*Offers!$B$7+Cases!$J$20*Offers!$B$8)*Cases!$J$16</f>
        <v>1349.73</v>
      </c>
      <c r="S21" s="30" t="n">
        <f aca="false">(Cases!$J$18*Offers!$B$6+Cases!$J$19*Offers!$B$7+Cases!$J$20*Offers!$B$8)*Cases!$J$16</f>
        <v>1349.73</v>
      </c>
      <c r="T21" s="30" t="n">
        <f aca="false">(Cases!$J$18*Offers!$B$6+Cases!$J$19*Offers!$B$7+Cases!$J$20*Offers!$B$8)*Cases!$J$16</f>
        <v>1349.73</v>
      </c>
      <c r="U21" s="30" t="n">
        <f aca="false">(Cases!$J$18*Offers!$B$6+Cases!$J$19*Offers!$B$7+Cases!$J$20*Offers!$B$8)*Cases!$J$16</f>
        <v>1349.73</v>
      </c>
      <c r="V21" s="30" t="n">
        <f aca="false">(Cases!$J$18*Offers!$B$6+Cases!$J$19*Offers!$B$7+Cases!$J$20*Offers!$B$8)*Cases!$J$16</f>
        <v>1349.73</v>
      </c>
      <c r="W21" s="30" t="n">
        <f aca="false">(Cases!$J$18*Offers!$B$6+Cases!$J$19*Offers!$B$7+Cases!$J$20*Offers!$B$8)*Cases!$J$16</f>
        <v>1349.73</v>
      </c>
      <c r="X21" s="30" t="n">
        <f aca="false">(Cases!$J$18*Offers!$B$6+Cases!$J$19*Offers!$B$7+Cases!$J$20*Offers!$B$8)*Cases!$J$16</f>
        <v>1349.73</v>
      </c>
      <c r="Y21" s="30" t="n">
        <f aca="false">(Cases!$J$18*Offers!$B$6+Cases!$J$19*Offers!$B$7+Cases!$J$20*Offers!$B$8)*Cases!$J$16</f>
        <v>1349.73</v>
      </c>
      <c r="Z21" s="30" t="n">
        <f aca="false">(Cases!$J$18*Offers!$B$6+Cases!$J$19*Offers!$B$7+Cases!$J$20*Offers!$B$8)*Cases!$J$16</f>
        <v>1349.73</v>
      </c>
      <c r="AA21" s="30" t="n">
        <f aca="false">(Cases!$J$18*Offers!$B$6+Cases!$J$19*Offers!$B$7+Cases!$J$20*Offers!$B$8)*Cases!$J$16</f>
        <v>1349.73</v>
      </c>
      <c r="AB21" s="30" t="n">
        <f aca="false">(Cases!$J$18*Offers!$B$6+Cases!$J$19*Offers!$B$7+Cases!$J$20*Offers!$B$8)*Cases!$J$16</f>
        <v>1349.73</v>
      </c>
      <c r="AC21" s="30" t="n">
        <f aca="false">(Cases!$J$18*Offers!$B$6+Cases!$J$19*Offers!$B$7+Cases!$J$20*Offers!$B$8)*Cases!$J$16</f>
        <v>1349.73</v>
      </c>
      <c r="AD21" s="30" t="n">
        <f aca="false">(Cases!$J$18*Offers!$B$6+Cases!$J$19*Offers!$B$7+Cases!$J$20*Offers!$B$8)*Cases!$J$16</f>
        <v>1349.73</v>
      </c>
      <c r="AE21" s="30" t="n">
        <f aca="false">(Cases!$J$18*Offers!$B$6+Cases!$J$19*Offers!$B$7+Cases!$J$20*Offers!$B$8)*Cases!$J$16</f>
        <v>1349.73</v>
      </c>
      <c r="AF21" s="30" t="n">
        <f aca="false">(Cases!$J$18*Offers!$B$6+Cases!$J$19*Offers!$B$7+Cases!$J$20*Offers!$B$8)*Cases!$J$16</f>
        <v>1349.73</v>
      </c>
      <c r="AG21" s="30" t="n">
        <f aca="false">(Cases!$J$18*Offers!$B$6+Cases!$J$19*Offers!$B$7+Cases!$J$20*Offers!$B$8)*Cases!$J$16</f>
        <v>1349.73</v>
      </c>
      <c r="AH21" s="30" t="n">
        <f aca="false">(Cases!$J$18*Offers!$B$6+Cases!$J$19*Offers!$B$7+Cases!$J$20*Offers!$B$8)*Cases!$J$16</f>
        <v>1349.73</v>
      </c>
      <c r="AI21" s="30" t="n">
        <f aca="false">(Cases!$J$18*Offers!$B$6+Cases!$J$19*Offers!$B$7+Cases!$J$20*Offers!$B$8)*Cases!$J$16</f>
        <v>1349.73</v>
      </c>
      <c r="AJ21" s="30" t="n">
        <f aca="false">(Cases!$J$18*Offers!$B$6+Cases!$J$19*Offers!$B$7+Cases!$J$20*Offers!$B$8)*Cases!$J$16</f>
        <v>1349.73</v>
      </c>
      <c r="AK21" s="30" t="n">
        <f aca="false">(Cases!$J$18*Offers!$B$6+Cases!$J$19*Offers!$B$7+Cases!$J$20*Offers!$B$8)*Cases!$J$16</f>
        <v>1349.73</v>
      </c>
    </row>
    <row r="22" customFormat="false" ht="15" hidden="false" customHeight="true" outlineLevel="0" collapsed="false">
      <c r="A22" s="25" t="s">
        <v>255</v>
      </c>
      <c r="B22" s="30" t="n">
        <f aca="false">Cases!$J$21*Offers!$B$9*Cases!$J$16</f>
        <v>900</v>
      </c>
      <c r="C22" s="30" t="n">
        <f aca="false">Cases!$J$21*Offers!$B$9*Cases!$J$16</f>
        <v>900</v>
      </c>
      <c r="D22" s="30" t="n">
        <f aca="false">Cases!$J$21*Offers!$B$9*Cases!$J$16</f>
        <v>900</v>
      </c>
      <c r="E22" s="30" t="n">
        <f aca="false">Cases!$J$21*Offers!$B$9*Cases!$J$16</f>
        <v>900</v>
      </c>
      <c r="F22" s="30" t="n">
        <f aca="false">Cases!$J$21*Offers!$B$9*Cases!$J$16</f>
        <v>900</v>
      </c>
      <c r="G22" s="30" t="n">
        <f aca="false">Cases!$J$21*Offers!$B$9*Cases!$J$16</f>
        <v>900</v>
      </c>
      <c r="H22" s="30" t="n">
        <f aca="false">Cases!$J$21*Offers!$B$9*Cases!$J$16</f>
        <v>900</v>
      </c>
      <c r="I22" s="30" t="n">
        <f aca="false">Cases!$J$21*Offers!$B$9*Cases!$J$16</f>
        <v>900</v>
      </c>
      <c r="J22" s="30" t="n">
        <f aca="false">Cases!$J$21*Offers!$B$9*Cases!$J$16</f>
        <v>900</v>
      </c>
      <c r="K22" s="30" t="n">
        <f aca="false">Cases!$J$21*Offers!$B$9*Cases!$J$16</f>
        <v>900</v>
      </c>
      <c r="L22" s="30" t="n">
        <f aca="false">Cases!$J$21*Offers!$B$9*Cases!$J$16</f>
        <v>900</v>
      </c>
      <c r="M22" s="30" t="n">
        <f aca="false">Cases!$J$21*Offers!$B$9*Cases!$J$16</f>
        <v>900</v>
      </c>
      <c r="N22" s="30" t="n">
        <f aca="false">Cases!$J$21*Offers!$B$9*Cases!$J$16</f>
        <v>900</v>
      </c>
      <c r="O22" s="30" t="n">
        <f aca="false">Cases!$J$21*Offers!$B$9*Cases!$J$16</f>
        <v>900</v>
      </c>
      <c r="P22" s="30" t="n">
        <f aca="false">Cases!$J$21*Offers!$B$9*Cases!$J$16</f>
        <v>900</v>
      </c>
      <c r="Q22" s="30" t="n">
        <f aca="false">Cases!$J$21*Offers!$B$9*Cases!$J$16</f>
        <v>900</v>
      </c>
      <c r="R22" s="30" t="n">
        <f aca="false">Cases!$J$21*Offers!$B$9*Cases!$J$16</f>
        <v>900</v>
      </c>
      <c r="S22" s="30" t="n">
        <f aca="false">Cases!$J$21*Offers!$B$9*Cases!$J$16</f>
        <v>900</v>
      </c>
      <c r="T22" s="30" t="n">
        <f aca="false">Cases!$J$21*Offers!$B$9*Cases!$J$16</f>
        <v>900</v>
      </c>
      <c r="U22" s="30" t="n">
        <f aca="false">Cases!$J$21*Offers!$B$9*Cases!$J$16</f>
        <v>900</v>
      </c>
      <c r="V22" s="30" t="n">
        <f aca="false">Cases!$J$21*Offers!$B$9*Cases!$J$16</f>
        <v>900</v>
      </c>
      <c r="W22" s="30" t="n">
        <f aca="false">Cases!$J$21*Offers!$B$9*Cases!$J$16</f>
        <v>900</v>
      </c>
      <c r="X22" s="30" t="n">
        <f aca="false">Cases!$J$21*Offers!$B$9*Cases!$J$16</f>
        <v>900</v>
      </c>
      <c r="Y22" s="30" t="n">
        <f aca="false">Cases!$J$21*Offers!$B$9*Cases!$J$16</f>
        <v>900</v>
      </c>
      <c r="Z22" s="30" t="n">
        <f aca="false">Cases!$J$21*Offers!$B$9*Cases!$J$16</f>
        <v>900</v>
      </c>
      <c r="AA22" s="30" t="n">
        <f aca="false">Cases!$J$21*Offers!$B$9*Cases!$J$16</f>
        <v>900</v>
      </c>
      <c r="AB22" s="30" t="n">
        <f aca="false">Cases!$J$21*Offers!$B$9*Cases!$J$16</f>
        <v>900</v>
      </c>
      <c r="AC22" s="30" t="n">
        <f aca="false">Cases!$J$21*Offers!$B$9*Cases!$J$16</f>
        <v>900</v>
      </c>
      <c r="AD22" s="30" t="n">
        <f aca="false">Cases!$J$21*Offers!$B$9*Cases!$J$16</f>
        <v>900</v>
      </c>
      <c r="AE22" s="30" t="n">
        <f aca="false">Cases!$J$21*Offers!$B$9*Cases!$J$16</f>
        <v>900</v>
      </c>
      <c r="AF22" s="30" t="n">
        <f aca="false">Cases!$J$21*Offers!$B$9*Cases!$J$16</f>
        <v>900</v>
      </c>
      <c r="AG22" s="30" t="n">
        <f aca="false">Cases!$J$21*Offers!$B$9*Cases!$J$16</f>
        <v>900</v>
      </c>
      <c r="AH22" s="30" t="n">
        <f aca="false">Cases!$J$21*Offers!$B$9*Cases!$J$16</f>
        <v>900</v>
      </c>
      <c r="AI22" s="30" t="n">
        <f aca="false">Cases!$J$21*Offers!$B$9*Cases!$J$16</f>
        <v>900</v>
      </c>
      <c r="AJ22" s="30" t="n">
        <f aca="false">Cases!$J$21*Offers!$B$9*Cases!$J$16</f>
        <v>900</v>
      </c>
      <c r="AK22" s="30" t="n">
        <f aca="false">Cases!$J$21*Offers!$B$9*Cases!$J$16</f>
        <v>900</v>
      </c>
    </row>
    <row r="23" customFormat="false" ht="15" hidden="false" customHeight="true" outlineLevel="0" collapsed="false">
      <c r="A23" s="25" t="s">
        <v>256</v>
      </c>
      <c r="B23" s="32" t="n">
        <f aca="false">Cases!$J$18*Offers!$D$6+Cases!$J$19*Offers!$D$7+Cases!$J$20*Offers!$D$8+Cases!$J$24+Cases!$J$21*Offers!$D$9</f>
        <v>7.9</v>
      </c>
      <c r="C23" s="32" t="n">
        <f aca="false">Cases!$J$18*Offers!$D$6+Cases!$J$19*Offers!$D$7+Cases!$J$20*Offers!$D$8+Cases!$J$24+Cases!$J$21*Offers!$D$9</f>
        <v>7.9</v>
      </c>
      <c r="D23" s="32" t="n">
        <f aca="false">Cases!$J$18*Offers!$D$6+Cases!$J$19*Offers!$D$7+Cases!$J$20*Offers!$D$8+Cases!$J$24+Cases!$J$21*Offers!$D$9</f>
        <v>7.9</v>
      </c>
      <c r="E23" s="32" t="n">
        <f aca="false">Cases!$J$18*Offers!$D$6+Cases!$J$19*Offers!$D$7+Cases!$J$20*Offers!$D$8+Cases!$J$24+Cases!$J$21*Offers!$D$9</f>
        <v>7.9</v>
      </c>
      <c r="F23" s="32" t="n">
        <f aca="false">Cases!$J$18*Offers!$D$6+Cases!$J$19*Offers!$D$7+Cases!$J$20*Offers!$D$8+Cases!$J$24+Cases!$J$21*Offers!$D$9</f>
        <v>7.9</v>
      </c>
      <c r="G23" s="32" t="n">
        <f aca="false">Cases!$J$18*Offers!$D$6+Cases!$J$19*Offers!$D$7+Cases!$J$20*Offers!$D$8+Cases!$J$24+Cases!$J$21*Offers!$D$9</f>
        <v>7.9</v>
      </c>
      <c r="H23" s="32" t="n">
        <f aca="false">Cases!$J$18*Offers!$D$6+Cases!$J$19*Offers!$D$7+Cases!$J$20*Offers!$D$8+Cases!$J$24+Cases!$J$21*Offers!$D$9</f>
        <v>7.9</v>
      </c>
      <c r="I23" s="32" t="n">
        <f aca="false">Cases!$J$18*Offers!$D$6+Cases!$J$19*Offers!$D$7+Cases!$J$20*Offers!$D$8+Cases!$J$24+Cases!$J$21*Offers!$D$9</f>
        <v>7.9</v>
      </c>
      <c r="J23" s="32" t="n">
        <f aca="false">Cases!$J$18*Offers!$D$6+Cases!$J$19*Offers!$D$7+Cases!$J$20*Offers!$D$8+Cases!$J$24+Cases!$J$21*Offers!$D$9</f>
        <v>7.9</v>
      </c>
      <c r="K23" s="32" t="n">
        <f aca="false">Cases!$J$18*Offers!$D$6+Cases!$J$19*Offers!$D$7+Cases!$J$20*Offers!$D$8+Cases!$J$24+Cases!$J$21*Offers!$D$9</f>
        <v>7.9</v>
      </c>
      <c r="L23" s="32" t="n">
        <f aca="false">Cases!$J$18*Offers!$D$6+Cases!$J$19*Offers!$D$7+Cases!$J$20*Offers!$D$8+Cases!$J$24+Cases!$J$21*Offers!$D$9</f>
        <v>7.9</v>
      </c>
      <c r="M23" s="32" t="n">
        <f aca="false">Cases!$J$18*Offers!$D$6+Cases!$J$19*Offers!$D$7+Cases!$J$20*Offers!$D$8+Cases!$J$24+Cases!$J$21*Offers!$D$9</f>
        <v>7.9</v>
      </c>
      <c r="N23" s="32" t="n">
        <f aca="false">Cases!$J$18*Offers!$D$6+Cases!$J$19*Offers!$D$7+Cases!$J$20*Offers!$D$8+Cases!$J$24+Cases!$J$21*Offers!$D$9</f>
        <v>7.9</v>
      </c>
      <c r="O23" s="32" t="n">
        <f aca="false">Cases!$J$18*Offers!$D$6+Cases!$J$19*Offers!$D$7+Cases!$J$20*Offers!$D$8+Cases!$J$24+Cases!$J$21*Offers!$D$9</f>
        <v>7.9</v>
      </c>
      <c r="P23" s="32" t="n">
        <f aca="false">Cases!$J$18*Offers!$D$6+Cases!$J$19*Offers!$D$7+Cases!$J$20*Offers!$D$8+Cases!$J$24+Cases!$J$21*Offers!$D$9</f>
        <v>7.9</v>
      </c>
      <c r="Q23" s="32" t="n">
        <f aca="false">Cases!$J$18*Offers!$D$6+Cases!$J$19*Offers!$D$7+Cases!$J$20*Offers!$D$8+Cases!$J$24+Cases!$J$21*Offers!$D$9</f>
        <v>7.9</v>
      </c>
      <c r="R23" s="32" t="n">
        <f aca="false">Cases!$J$18*Offers!$D$6+Cases!$J$19*Offers!$D$7+Cases!$J$20*Offers!$D$8+Cases!$J$24+Cases!$J$21*Offers!$D$9</f>
        <v>7.9</v>
      </c>
      <c r="S23" s="32" t="n">
        <f aca="false">Cases!$J$18*Offers!$D$6+Cases!$J$19*Offers!$D$7+Cases!$J$20*Offers!$D$8+Cases!$J$24+Cases!$J$21*Offers!$D$9</f>
        <v>7.9</v>
      </c>
      <c r="T23" s="32" t="n">
        <f aca="false">Cases!$J$18*Offers!$D$6+Cases!$J$19*Offers!$D$7+Cases!$J$20*Offers!$D$8+Cases!$J$24+Cases!$J$21*Offers!$D$9</f>
        <v>7.9</v>
      </c>
      <c r="U23" s="32" t="n">
        <f aca="false">Cases!$J$18*Offers!$D$6+Cases!$J$19*Offers!$D$7+Cases!$J$20*Offers!$D$8+Cases!$J$24+Cases!$J$21*Offers!$D$9</f>
        <v>7.9</v>
      </c>
      <c r="V23" s="32" t="n">
        <f aca="false">Cases!$J$18*Offers!$D$6+Cases!$J$19*Offers!$D$7+Cases!$J$20*Offers!$D$8+Cases!$J$24+Cases!$J$21*Offers!$D$9</f>
        <v>7.9</v>
      </c>
      <c r="W23" s="32" t="n">
        <f aca="false">Cases!$J$18*Offers!$D$6+Cases!$J$19*Offers!$D$7+Cases!$J$20*Offers!$D$8+Cases!$J$24+Cases!$J$21*Offers!$D$9</f>
        <v>7.9</v>
      </c>
      <c r="X23" s="32" t="n">
        <f aca="false">Cases!$J$18*Offers!$D$6+Cases!$J$19*Offers!$D$7+Cases!$J$20*Offers!$D$8+Cases!$J$24+Cases!$J$21*Offers!$D$9</f>
        <v>7.9</v>
      </c>
      <c r="Y23" s="32" t="n">
        <f aca="false">Cases!$J$18*Offers!$D$6+Cases!$J$19*Offers!$D$7+Cases!$J$20*Offers!$D$8+Cases!$J$24+Cases!$J$21*Offers!$D$9</f>
        <v>7.9</v>
      </c>
      <c r="Z23" s="32" t="n">
        <f aca="false">Cases!$J$18*Offers!$D$6+Cases!$J$19*Offers!$D$7+Cases!$J$20*Offers!$D$8+Cases!$J$24+Cases!$J$21*Offers!$D$9</f>
        <v>7.9</v>
      </c>
      <c r="AA23" s="32" t="n">
        <f aca="false">Cases!$J$18*Offers!$D$6+Cases!$J$19*Offers!$D$7+Cases!$J$20*Offers!$D$8+Cases!$J$24+Cases!$J$21*Offers!$D$9</f>
        <v>7.9</v>
      </c>
      <c r="AB23" s="32" t="n">
        <f aca="false">Cases!$J$18*Offers!$D$6+Cases!$J$19*Offers!$D$7+Cases!$J$20*Offers!$D$8+Cases!$J$24+Cases!$J$21*Offers!$D$9</f>
        <v>7.9</v>
      </c>
      <c r="AC23" s="32" t="n">
        <f aca="false">Cases!$J$18*Offers!$D$6+Cases!$J$19*Offers!$D$7+Cases!$J$20*Offers!$D$8+Cases!$J$24+Cases!$J$21*Offers!$D$9</f>
        <v>7.9</v>
      </c>
      <c r="AD23" s="32" t="n">
        <f aca="false">Cases!$J$18*Offers!$D$6+Cases!$J$19*Offers!$D$7+Cases!$J$20*Offers!$D$8+Cases!$J$24+Cases!$J$21*Offers!$D$9</f>
        <v>7.9</v>
      </c>
      <c r="AE23" s="32" t="n">
        <f aca="false">Cases!$J$18*Offers!$D$6+Cases!$J$19*Offers!$D$7+Cases!$J$20*Offers!$D$8+Cases!$J$24+Cases!$J$21*Offers!$D$9</f>
        <v>7.9</v>
      </c>
      <c r="AF23" s="32" t="n">
        <f aca="false">Cases!$J$18*Offers!$D$6+Cases!$J$19*Offers!$D$7+Cases!$J$20*Offers!$D$8+Cases!$J$24+Cases!$J$21*Offers!$D$9</f>
        <v>7.9</v>
      </c>
      <c r="AG23" s="32" t="n">
        <f aca="false">Cases!$J$18*Offers!$D$6+Cases!$J$19*Offers!$D$7+Cases!$J$20*Offers!$D$8+Cases!$J$24+Cases!$J$21*Offers!$D$9</f>
        <v>7.9</v>
      </c>
      <c r="AH23" s="32" t="n">
        <f aca="false">Cases!$J$18*Offers!$D$6+Cases!$J$19*Offers!$D$7+Cases!$J$20*Offers!$D$8+Cases!$J$24+Cases!$J$21*Offers!$D$9</f>
        <v>7.9</v>
      </c>
      <c r="AI23" s="32" t="n">
        <f aca="false">Cases!$J$18*Offers!$D$6+Cases!$J$19*Offers!$D$7+Cases!$J$20*Offers!$D$8+Cases!$J$24+Cases!$J$21*Offers!$D$9</f>
        <v>7.9</v>
      </c>
      <c r="AJ23" s="32" t="n">
        <f aca="false">Cases!$J$18*Offers!$D$6+Cases!$J$19*Offers!$D$7+Cases!$J$20*Offers!$D$8+Cases!$J$24+Cases!$J$21*Offers!$D$9</f>
        <v>7.9</v>
      </c>
      <c r="AK23" s="32" t="n">
        <f aca="false">Cases!$J$18*Offers!$D$6+Cases!$J$19*Offers!$D$7+Cases!$J$20*Offers!$D$8+Cases!$J$24+Cases!$J$21*Offers!$D$9</f>
        <v>7.9</v>
      </c>
    </row>
    <row r="24" customFormat="false" ht="15" hidden="false" customHeight="true" outlineLevel="0" collapsed="false">
      <c r="A24" s="25" t="s">
        <v>257</v>
      </c>
      <c r="B24" s="32" t="n">
        <f aca="false">B17*B23+(B12+B11)*Cases!$J$22+B18*Cases!$J$25</f>
        <v>0</v>
      </c>
      <c r="C24" s="32" t="n">
        <f aca="false">C17*C23+(C12+C11)*Cases!$J$22+C18*Cases!$J$25</f>
        <v>60</v>
      </c>
      <c r="D24" s="32" t="n">
        <f aca="false">D17*D23+(D12+D11)*Cases!$J$22+D18*Cases!$J$25</f>
        <v>128.9</v>
      </c>
      <c r="E24" s="32" t="n">
        <f aca="false">E17*E23+(E12+E11)*Cases!$J$22+E18*Cases!$J$25</f>
        <v>87.601</v>
      </c>
      <c r="F24" s="32" t="n">
        <f aca="false">F17*F23+(F12+F11)*Cases!$J$22+F18*Cases!$J$25</f>
        <v>158.20499</v>
      </c>
      <c r="G24" s="32" t="n">
        <f aca="false">G17*G23+(G12+G11)*Cases!$J$22+G18*Cases!$J$25</f>
        <v>116.6129401</v>
      </c>
      <c r="H24" s="32" t="n">
        <f aca="false">H17*H23+(H12+H11)*Cases!$J$22+H18*Cases!$J$25</f>
        <v>186.926810699</v>
      </c>
      <c r="I24" s="32" t="n">
        <f aca="false">I17*I23+(I12+I11)*Cases!$J$22+I18*Cases!$J$25</f>
        <v>145.04754259201</v>
      </c>
      <c r="J24" s="32" t="n">
        <f aca="false">J17*J23+(J12+J11)*Cases!$J$22+J18*Cases!$J$25</f>
        <v>215.07706716609</v>
      </c>
      <c r="K24" s="32" t="n">
        <f aca="false">K17*K23+(K12+K11)*Cases!$J$22+K18*Cases!$J$25</f>
        <v>172.916296494429</v>
      </c>
      <c r="L24" s="32" t="n">
        <f aca="false">L17*L23+(L12+L11)*Cases!$J$22+L18*Cases!$J$25</f>
        <v>242.667133529485</v>
      </c>
      <c r="M24" s="32" t="n">
        <f aca="false">M17*M23+(M12+M11)*Cases!$J$22+M18*Cases!$J$25</f>
        <v>200.23046219419</v>
      </c>
      <c r="N24" s="32" t="n">
        <f aca="false">N17*N23+(N12+N11)*Cases!$J$22+N18*Cases!$J$25</f>
        <v>269.708157572248</v>
      </c>
      <c r="O24" s="32" t="n">
        <f aca="false">O17*O23+(O12+O11)*Cases!$J$22+O18*Cases!$J$25</f>
        <v>287.001075996525</v>
      </c>
      <c r="P24" s="32" t="n">
        <f aca="false">P17*P23+(P12+P11)*Cases!$J$22+P18*Cases!$J$25</f>
        <v>365.11106523656</v>
      </c>
      <c r="Q24" s="32" t="n">
        <f aca="false">Q17*Q23+(Q12+Q11)*Cases!$J$22+Q18*Cases!$J$25</f>
        <v>331.939954584195</v>
      </c>
      <c r="R24" s="32" t="n">
        <f aca="false">R17*R23+(R12+R11)*Cases!$J$22+R18*Cases!$J$25</f>
        <v>410.590555038353</v>
      </c>
      <c r="S24" s="32" t="n">
        <f aca="false">S17*S23+(S12+S11)*Cases!$J$22+S18*Cases!$J$25</f>
        <v>376.964649487969</v>
      </c>
      <c r="T24" s="32" t="n">
        <f aca="false">T17*T23+(T12+T11)*Cases!$J$22+T18*Cases!$J$25</f>
        <v>455.16500299309</v>
      </c>
      <c r="U24" s="32" t="n">
        <f aca="false">U17*U23+(U12+U11)*Cases!$J$22+U18*Cases!$J$25</f>
        <v>421.093352963159</v>
      </c>
      <c r="V24" s="32" t="n">
        <f aca="false">V17*V23+(V12+V11)*Cases!$J$22+V18*Cases!$J$25</f>
        <v>498.852419433527</v>
      </c>
      <c r="W24" s="32" t="n">
        <f aca="false">W17*W23+(W12+W11)*Cases!$J$22+W18*Cases!$J$25</f>
        <v>464.343895239192</v>
      </c>
      <c r="X24" s="32" t="n">
        <f aca="false">X17*X23+(X12+X11)*Cases!$J$22+X18*Cases!$J$25</f>
        <v>541.6704562868</v>
      </c>
      <c r="Y24" s="32" t="n">
        <f aca="false">Y17*Y23+(Y12+Y11)*Cases!$J$22+Y18*Cases!$J$25</f>
        <v>506.733751723932</v>
      </c>
      <c r="Z24" s="32" t="n">
        <f aca="false">Z17*Z23+(Z12+Z11)*Cases!$J$22+Z18*Cases!$J$25</f>
        <v>583.636414206693</v>
      </c>
      <c r="AA24" s="32" t="n">
        <f aca="false">AA17*AA23+(AA12+AA11)*Cases!$J$22+AA18*Cases!$J$25</f>
        <v>608.280050064626</v>
      </c>
      <c r="AB24" s="32" t="n">
        <f aca="false">AB17*AB23+(AB12+AB11)*Cases!$J$22+AB18*Cases!$J$25</f>
        <v>693.667249563979</v>
      </c>
      <c r="AC24" s="32" t="n">
        <f aca="false">AC17*AC23+(AC12+AC11)*Cases!$J$22+AC18*Cases!$J$25</f>
        <v>667.70057706834</v>
      </c>
      <c r="AD24" s="32" t="n">
        <f aca="false">AD17*AD23+(AD12+AD11)*Cases!$J$22+AD18*Cases!$J$25</f>
        <v>753.483571297656</v>
      </c>
      <c r="AE24" s="32" t="n">
        <f aca="false">AE17*AE23+(AE12+AE11)*Cases!$J$22+AE18*Cases!$J$25</f>
        <v>726.91873558468</v>
      </c>
      <c r="AF24" s="32" t="n">
        <f aca="false">AF17*AF23+(AF12+AF11)*Cases!$J$22+AF18*Cases!$J$25</f>
        <v>812.109548228833</v>
      </c>
      <c r="AG24" s="32" t="n">
        <f aca="false">AG17*AG23+(AG12+AG11)*Cases!$J$22+AG18*Cases!$J$25</f>
        <v>836.058452746544</v>
      </c>
      <c r="AH24" s="32" t="n">
        <f aca="false">AH17*AH23+(AH12+AH11)*Cases!$J$22+AH18*Cases!$J$25</f>
        <v>919.767868219079</v>
      </c>
      <c r="AI24" s="32" t="n">
        <f aca="false">AI17*AI23+(AI12+AI11)*Cases!$J$22+AI18*Cases!$J$25</f>
        <v>994.340189536888</v>
      </c>
      <c r="AJ24" s="32" t="n">
        <f aca="false">AJ17*AJ23+(AJ12+AJ11)*Cases!$J$22+AJ18*Cases!$J$25</f>
        <v>1127.77678764152</v>
      </c>
      <c r="AK24" s="32" t="n">
        <f aca="false">AK17*AK23+(AK12+AK11)*Cases!$J$22+AK18*Cases!$J$25</f>
        <v>1201.0790197651</v>
      </c>
    </row>
    <row r="25" customFormat="false" ht="15" hidden="false" customHeight="true" outlineLevel="0" collapsed="false">
      <c r="A25" s="25" t="s">
        <v>258</v>
      </c>
      <c r="B25" s="30" t="n">
        <f aca="false">MAX(0,MIN(Cases!$J$30,MAX(0,ROUNDUP((IF(B5&gt;Inputs!$B$22,INDEX($B24:$AK24,1,MAX(1,B5-Inputs!$B$22)),0)/Inputs!$B$25-Staffing!$F$13)/Inputs!$B$23,0))))</f>
        <v>0</v>
      </c>
      <c r="C25" s="30" t="n">
        <f aca="false">MAX(B25,MIN(Cases!$J$30,MAX(0,ROUNDUP((IF(C5&gt;Inputs!$B$22,INDEX($B24:$AK24,1,MAX(1,C5-Inputs!$B$22)),0)/Inputs!$B$25-Staffing!$F$13)/Inputs!$B$23,0))))</f>
        <v>0</v>
      </c>
      <c r="D25" s="30" t="n">
        <f aca="false">MAX(C25,MIN(Cases!$J$30,MAX(0,ROUNDUP((IF(D5&gt;Inputs!$B$22,INDEX($B24:$AK24,1,MAX(1,D5-Inputs!$B$22)),0)/Inputs!$B$25-Staffing!$F$13)/Inputs!$B$23,0))))</f>
        <v>0</v>
      </c>
      <c r="E25" s="30" t="n">
        <f aca="false">MAX(D25,MIN(Cases!$J$30,MAX(0,ROUNDUP((IF(E5&gt;Inputs!$B$22,INDEX($B24:$AK24,1,MAX(1,E5-Inputs!$B$22)),0)/Inputs!$B$25-Staffing!$F$13)/Inputs!$B$23,0))))</f>
        <v>0</v>
      </c>
      <c r="F25" s="30" t="n">
        <f aca="false">MAX(E25,MIN(Cases!$J$30,MAX(0,ROUNDUP((IF(F5&gt;Inputs!$B$22,INDEX($B24:$AK24,1,MAX(1,F5-Inputs!$B$22)),0)/Inputs!$B$25-Staffing!$F$13)/Inputs!$B$23,0))))</f>
        <v>0</v>
      </c>
      <c r="G25" s="30" t="n">
        <f aca="false">MAX(F25,MIN(Cases!$J$30,MAX(0,ROUNDUP((IF(G5&gt;Inputs!$B$22,INDEX($B24:$AK24,1,MAX(1,G5-Inputs!$B$22)),0)/Inputs!$B$25-Staffing!$F$13)/Inputs!$B$23,0))))</f>
        <v>0</v>
      </c>
      <c r="H25" s="30" t="n">
        <f aca="false">MAX(G25,MIN(Cases!$J$30,MAX(0,ROUNDUP((IF(H5&gt;Inputs!$B$22,INDEX($B24:$AK24,1,MAX(1,H5-Inputs!$B$22)),0)/Inputs!$B$25-Staffing!$F$13)/Inputs!$B$23,0))))</f>
        <v>0</v>
      </c>
      <c r="I25" s="30" t="n">
        <f aca="false">MAX(H25,MIN(Cases!$J$30,MAX(0,ROUNDUP((IF(I5&gt;Inputs!$B$22,INDEX($B24:$AK24,1,MAX(1,I5-Inputs!$B$22)),0)/Inputs!$B$25-Staffing!$F$13)/Inputs!$B$23,0))))</f>
        <v>0</v>
      </c>
      <c r="J25" s="30" t="n">
        <f aca="false">MAX(I25,MIN(Cases!$J$30,MAX(0,ROUNDUP((IF(J5&gt;Inputs!$B$22,INDEX($B24:$AK24,1,MAX(1,J5-Inputs!$B$22)),0)/Inputs!$B$25-Staffing!$F$13)/Inputs!$B$23,0))))</f>
        <v>0</v>
      </c>
      <c r="K25" s="30" t="n">
        <f aca="false">MAX(J25,MIN(Cases!$J$30,MAX(0,ROUNDUP((IF(K5&gt;Inputs!$B$22,INDEX($B24:$AK24,1,MAX(1,K5-Inputs!$B$22)),0)/Inputs!$B$25-Staffing!$F$13)/Inputs!$B$23,0))))</f>
        <v>0</v>
      </c>
      <c r="L25" s="30" t="n">
        <f aca="false">MAX(K25,MIN(Cases!$J$30,MAX(0,ROUNDUP((IF(L5&gt;Inputs!$B$22,INDEX($B24:$AK24,1,MAX(1,L5-Inputs!$B$22)),0)/Inputs!$B$25-Staffing!$F$13)/Inputs!$B$23,0))))</f>
        <v>0</v>
      </c>
      <c r="M25" s="30" t="n">
        <f aca="false">MAX(L25,MIN(Cases!$J$30,MAX(0,ROUNDUP((IF(M5&gt;Inputs!$B$22,INDEX($B24:$AK24,1,MAX(1,M5-Inputs!$B$22)),0)/Inputs!$B$25-Staffing!$F$13)/Inputs!$B$23,0))))</f>
        <v>0</v>
      </c>
      <c r="N25" s="30" t="n">
        <f aca="false">MAX(M25,MIN(Cases!$J$30,MAX(0,ROUNDUP((IF(N5&gt;Inputs!$B$22,INDEX($B24:$AK24,1,MAX(1,N5-Inputs!$B$22)),0)/Inputs!$B$25-Staffing!$F$13)/Inputs!$B$23,0))))</f>
        <v>1</v>
      </c>
      <c r="O25" s="30" t="n">
        <f aca="false">MAX(N25,MIN(Cases!$J$30,MAX(0,ROUNDUP((IF(O5&gt;Inputs!$B$22,INDEX($B24:$AK24,1,MAX(1,O5-Inputs!$B$22)),0)/Inputs!$B$25-Staffing!$F$13)/Inputs!$B$23,0))))</f>
        <v>1</v>
      </c>
      <c r="P25" s="30" t="n">
        <f aca="false">MAX(O25,MIN(Cases!$J$30,MAX(0,ROUNDUP((IF(P5&gt;Inputs!$B$22,INDEX($B24:$AK24,1,MAX(1,P5-Inputs!$B$22)),0)/Inputs!$B$25-Staffing!$F$13)/Inputs!$B$23,0))))</f>
        <v>1</v>
      </c>
      <c r="Q25" s="30" t="n">
        <f aca="false">MAX(P25,MIN(Cases!$J$30,MAX(0,ROUNDUP((IF(Q5&gt;Inputs!$B$22,INDEX($B24:$AK24,1,MAX(1,Q5-Inputs!$B$22)),0)/Inputs!$B$25-Staffing!$F$13)/Inputs!$B$23,0))))</f>
        <v>1</v>
      </c>
      <c r="R25" s="30" t="n">
        <f aca="false">MAX(Q25,MIN(Cases!$J$30,MAX(0,ROUNDUP((IF(R5&gt;Inputs!$B$22,INDEX($B24:$AK24,1,MAX(1,R5-Inputs!$B$22)),0)/Inputs!$B$25-Staffing!$F$13)/Inputs!$B$23,0))))</f>
        <v>2</v>
      </c>
      <c r="S25" s="30" t="n">
        <f aca="false">MAX(R25,MIN(Cases!$J$30,MAX(0,ROUNDUP((IF(S5&gt;Inputs!$B$22,INDEX($B24:$AK24,1,MAX(1,S5-Inputs!$B$22)),0)/Inputs!$B$25-Staffing!$F$13)/Inputs!$B$23,0))))</f>
        <v>2</v>
      </c>
      <c r="T25" s="30" t="n">
        <f aca="false">MAX(S25,MIN(Cases!$J$30,MAX(0,ROUNDUP((IF(T5&gt;Inputs!$B$22,INDEX($B24:$AK24,1,MAX(1,T5-Inputs!$B$22)),0)/Inputs!$B$25-Staffing!$F$13)/Inputs!$B$23,0))))</f>
        <v>3</v>
      </c>
      <c r="U25" s="30" t="n">
        <f aca="false">MAX(T25,MIN(Cases!$J$30,MAX(0,ROUNDUP((IF(U5&gt;Inputs!$B$22,INDEX($B24:$AK24,1,MAX(1,U5-Inputs!$B$22)),0)/Inputs!$B$25-Staffing!$F$13)/Inputs!$B$23,0))))</f>
        <v>3</v>
      </c>
      <c r="V25" s="30" t="n">
        <f aca="false">MAX(U25,MIN(Cases!$J$30,MAX(0,ROUNDUP((IF(V5&gt;Inputs!$B$22,INDEX($B24:$AK24,1,MAX(1,V5-Inputs!$B$22)),0)/Inputs!$B$25-Staffing!$F$13)/Inputs!$B$23,0))))</f>
        <v>3</v>
      </c>
      <c r="W25" s="30" t="n">
        <f aca="false">MAX(V25,MIN(Cases!$J$30,MAX(0,ROUNDUP((IF(W5&gt;Inputs!$B$22,INDEX($B24:$AK24,1,MAX(1,W5-Inputs!$B$22)),0)/Inputs!$B$25-Staffing!$F$13)/Inputs!$B$23,0))))</f>
        <v>3</v>
      </c>
      <c r="X25" s="30" t="n">
        <f aca="false">MAX(W25,MIN(Cases!$J$30,MAX(0,ROUNDUP((IF(X5&gt;Inputs!$B$22,INDEX($B24:$AK24,1,MAX(1,X5-Inputs!$B$22)),0)/Inputs!$B$25-Staffing!$F$13)/Inputs!$B$23,0))))</f>
        <v>4</v>
      </c>
      <c r="Y25" s="30" t="n">
        <f aca="false">MAX(X25,MIN(Cases!$J$30,MAX(0,ROUNDUP((IF(Y5&gt;Inputs!$B$22,INDEX($B24:$AK24,1,MAX(1,Y5-Inputs!$B$22)),0)/Inputs!$B$25-Staffing!$F$13)/Inputs!$B$23,0))))</f>
        <v>4</v>
      </c>
      <c r="Z25" s="30" t="n">
        <f aca="false">MAX(Y25,MIN(Cases!$J$30,MAX(0,ROUNDUP((IF(Z5&gt;Inputs!$B$22,INDEX($B24:$AK24,1,MAX(1,Z5-Inputs!$B$22)),0)/Inputs!$B$25-Staffing!$F$13)/Inputs!$B$23,0))))</f>
        <v>4</v>
      </c>
      <c r="AA25" s="30" t="n">
        <f aca="false">MAX(Z25,MIN(Cases!$J$30,MAX(0,ROUNDUP((IF(AA5&gt;Inputs!$B$22,INDEX($B24:$AK24,1,MAX(1,AA5-Inputs!$B$22)),0)/Inputs!$B$25-Staffing!$F$13)/Inputs!$B$23,0))))</f>
        <v>4</v>
      </c>
      <c r="AB25" s="30" t="n">
        <f aca="false">MAX(AA25,MIN(Cases!$J$30,MAX(0,ROUNDUP((IF(AB5&gt;Inputs!$B$22,INDEX($B24:$AK24,1,MAX(1,AB5-Inputs!$B$22)),0)/Inputs!$B$25-Staffing!$F$13)/Inputs!$B$23,0))))</f>
        <v>4</v>
      </c>
      <c r="AC25" s="30" t="n">
        <f aca="false">MAX(AB25,MIN(Cases!$J$30,MAX(0,ROUNDUP((IF(AC5&gt;Inputs!$B$22,INDEX($B24:$AK24,1,MAX(1,AC5-Inputs!$B$22)),0)/Inputs!$B$25-Staffing!$F$13)/Inputs!$B$23,0))))</f>
        <v>4</v>
      </c>
      <c r="AD25" s="30" t="n">
        <f aca="false">MAX(AC25,MIN(Cases!$J$30,MAX(0,ROUNDUP((IF(AD5&gt;Inputs!$B$22,INDEX($B24:$AK24,1,MAX(1,AD5-Inputs!$B$22)),0)/Inputs!$B$25-Staffing!$F$13)/Inputs!$B$23,0))))</f>
        <v>4</v>
      </c>
      <c r="AE25" s="30" t="n">
        <f aca="false">MAX(AD25,MIN(Cases!$J$30,MAX(0,ROUNDUP((IF(AE5&gt;Inputs!$B$22,INDEX($B24:$AK24,1,MAX(1,AE5-Inputs!$B$22)),0)/Inputs!$B$25-Staffing!$F$13)/Inputs!$B$23,0))))</f>
        <v>4</v>
      </c>
      <c r="AF25" s="30" t="n">
        <f aca="false">MAX(AE25,MIN(Cases!$J$30,MAX(0,ROUNDUP((IF(AF5&gt;Inputs!$B$22,INDEX($B24:$AK24,1,MAX(1,AF5-Inputs!$B$22)),0)/Inputs!$B$25-Staffing!$F$13)/Inputs!$B$23,0))))</f>
        <v>4</v>
      </c>
      <c r="AG25" s="30" t="n">
        <f aca="false">MAX(AF25,MIN(Cases!$J$30,MAX(0,ROUNDUP((IF(AG5&gt;Inputs!$B$22,INDEX($B24:$AK24,1,MAX(1,AG5-Inputs!$B$22)),0)/Inputs!$B$25-Staffing!$F$13)/Inputs!$B$23,0))))</f>
        <v>4</v>
      </c>
      <c r="AH25" s="30" t="n">
        <f aca="false">MAX(AG25,MIN(Cases!$J$30,MAX(0,ROUNDUP((IF(AH5&gt;Inputs!$B$22,INDEX($B24:$AK24,1,MAX(1,AH5-Inputs!$B$22)),0)/Inputs!$B$25-Staffing!$F$13)/Inputs!$B$23,0))))</f>
        <v>4</v>
      </c>
      <c r="AI25" s="30" t="n">
        <f aca="false">MAX(AH25,MIN(Cases!$J$30,MAX(0,ROUNDUP((IF(AI5&gt;Inputs!$B$22,INDEX($B24:$AK24,1,MAX(1,AI5-Inputs!$B$22)),0)/Inputs!$B$25-Staffing!$F$13)/Inputs!$B$23,0))))</f>
        <v>4</v>
      </c>
      <c r="AJ25" s="30" t="n">
        <f aca="false">MAX(AI25,MIN(Cases!$J$30,MAX(0,ROUNDUP((IF(AJ5&gt;Inputs!$B$22,INDEX($B24:$AK24,1,MAX(1,AJ5-Inputs!$B$22)),0)/Inputs!$B$25-Staffing!$F$13)/Inputs!$B$23,0))))</f>
        <v>4</v>
      </c>
      <c r="AK25" s="30" t="n">
        <f aca="false">MAX(AJ25,MIN(Cases!$J$30,MAX(0,ROUNDUP((IF(AK5&gt;Inputs!$B$22,INDEX($B24:$AK24,1,MAX(1,AK5-Inputs!$B$22)),0)/Inputs!$B$25-Staffing!$F$13)/Inputs!$B$23,0))))</f>
        <v>4</v>
      </c>
    </row>
    <row r="26" customFormat="false" ht="15" hidden="false" customHeight="true" outlineLevel="0" collapsed="false">
      <c r="A26" s="25" t="s">
        <v>259</v>
      </c>
      <c r="B26" s="30" t="n">
        <f aca="false">B25-0</f>
        <v>0</v>
      </c>
      <c r="C26" s="30" t="n">
        <f aca="false">C25-B25</f>
        <v>0</v>
      </c>
      <c r="D26" s="30" t="n">
        <f aca="false">D25-C25</f>
        <v>0</v>
      </c>
      <c r="E26" s="30" t="n">
        <f aca="false">E25-D25</f>
        <v>0</v>
      </c>
      <c r="F26" s="30" t="n">
        <f aca="false">F25-E25</f>
        <v>0</v>
      </c>
      <c r="G26" s="30" t="n">
        <f aca="false">G25-F25</f>
        <v>0</v>
      </c>
      <c r="H26" s="30" t="n">
        <f aca="false">H25-G25</f>
        <v>0</v>
      </c>
      <c r="I26" s="30" t="n">
        <f aca="false">I25-H25</f>
        <v>0</v>
      </c>
      <c r="J26" s="30" t="n">
        <f aca="false">J25-I25</f>
        <v>0</v>
      </c>
      <c r="K26" s="30" t="n">
        <f aca="false">K25-J25</f>
        <v>0</v>
      </c>
      <c r="L26" s="30" t="n">
        <f aca="false">L25-K25</f>
        <v>0</v>
      </c>
      <c r="M26" s="30" t="n">
        <f aca="false">M25-L25</f>
        <v>0</v>
      </c>
      <c r="N26" s="30" t="n">
        <f aca="false">N25-M25</f>
        <v>1</v>
      </c>
      <c r="O26" s="30" t="n">
        <f aca="false">O25-N25</f>
        <v>0</v>
      </c>
      <c r="P26" s="30" t="n">
        <f aca="false">P25-O25</f>
        <v>0</v>
      </c>
      <c r="Q26" s="30" t="n">
        <f aca="false">Q25-P25</f>
        <v>0</v>
      </c>
      <c r="R26" s="30" t="n">
        <f aca="false">R25-Q25</f>
        <v>1</v>
      </c>
      <c r="S26" s="30" t="n">
        <f aca="false">S25-R25</f>
        <v>0</v>
      </c>
      <c r="T26" s="30" t="n">
        <f aca="false">T25-S25</f>
        <v>1</v>
      </c>
      <c r="U26" s="30" t="n">
        <f aca="false">U25-T25</f>
        <v>0</v>
      </c>
      <c r="V26" s="30" t="n">
        <f aca="false">V25-U25</f>
        <v>0</v>
      </c>
      <c r="W26" s="30" t="n">
        <f aca="false">W25-V25</f>
        <v>0</v>
      </c>
      <c r="X26" s="30" t="n">
        <f aca="false">X25-W25</f>
        <v>1</v>
      </c>
      <c r="Y26" s="30" t="n">
        <f aca="false">Y25-X25</f>
        <v>0</v>
      </c>
      <c r="Z26" s="30" t="n">
        <f aca="false">Z25-Y25</f>
        <v>0</v>
      </c>
      <c r="AA26" s="30" t="n">
        <f aca="false">AA25-Z25</f>
        <v>0</v>
      </c>
      <c r="AB26" s="30" t="n">
        <f aca="false">AB25-AA25</f>
        <v>0</v>
      </c>
      <c r="AC26" s="30" t="n">
        <f aca="false">AC25-AB25</f>
        <v>0</v>
      </c>
      <c r="AD26" s="30" t="n">
        <f aca="false">AD25-AC25</f>
        <v>0</v>
      </c>
      <c r="AE26" s="30" t="n">
        <f aca="false">AE25-AD25</f>
        <v>0</v>
      </c>
      <c r="AF26" s="30" t="n">
        <f aca="false">AF25-AE25</f>
        <v>0</v>
      </c>
      <c r="AG26" s="30" t="n">
        <f aca="false">AG25-AF25</f>
        <v>0</v>
      </c>
      <c r="AH26" s="30" t="n">
        <f aca="false">AH25-AG25</f>
        <v>0</v>
      </c>
      <c r="AI26" s="30" t="n">
        <f aca="false">AI25-AH25</f>
        <v>0</v>
      </c>
      <c r="AJ26" s="30" t="n">
        <f aca="false">AJ25-AI25</f>
        <v>0</v>
      </c>
      <c r="AK26" s="30" t="n">
        <f aca="false">AK25-AJ25</f>
        <v>0</v>
      </c>
    </row>
    <row r="27" customFormat="false" ht="15" hidden="false" customHeight="true" outlineLevel="0" collapsed="false">
      <c r="A27" s="25" t="s">
        <v>260</v>
      </c>
      <c r="B27" s="32" t="n">
        <f aca="false">Staffing!$F$13+B25*Inputs!$B$23</f>
        <v>270</v>
      </c>
      <c r="C27" s="32" t="n">
        <f aca="false">Staffing!$F$13+C25*Inputs!$B$23</f>
        <v>270</v>
      </c>
      <c r="D27" s="32" t="n">
        <f aca="false">Staffing!$F$13+D25*Inputs!$B$23</f>
        <v>270</v>
      </c>
      <c r="E27" s="32" t="n">
        <f aca="false">Staffing!$F$13+E25*Inputs!$B$23</f>
        <v>270</v>
      </c>
      <c r="F27" s="32" t="n">
        <f aca="false">Staffing!$F$13+F25*Inputs!$B$23</f>
        <v>270</v>
      </c>
      <c r="G27" s="32" t="n">
        <f aca="false">Staffing!$F$13+G25*Inputs!$B$23</f>
        <v>270</v>
      </c>
      <c r="H27" s="32" t="n">
        <f aca="false">Staffing!$F$13+H25*Inputs!$B$23</f>
        <v>270</v>
      </c>
      <c r="I27" s="32" t="n">
        <f aca="false">Staffing!$F$13+I25*Inputs!$B$23</f>
        <v>270</v>
      </c>
      <c r="J27" s="32" t="n">
        <f aca="false">Staffing!$F$13+J25*Inputs!$B$23</f>
        <v>270</v>
      </c>
      <c r="K27" s="32" t="n">
        <f aca="false">Staffing!$F$13+K25*Inputs!$B$23</f>
        <v>270</v>
      </c>
      <c r="L27" s="32" t="n">
        <f aca="false">Staffing!$F$13+L25*Inputs!$B$23</f>
        <v>270</v>
      </c>
      <c r="M27" s="32" t="n">
        <f aca="false">Staffing!$F$13+M25*Inputs!$B$23</f>
        <v>270</v>
      </c>
      <c r="N27" s="32" t="n">
        <f aca="false">Staffing!$F$13+N25*Inputs!$B$23</f>
        <v>370</v>
      </c>
      <c r="O27" s="32" t="n">
        <f aca="false">Staffing!$F$13+O25*Inputs!$B$23</f>
        <v>370</v>
      </c>
      <c r="P27" s="32" t="n">
        <f aca="false">Staffing!$F$13+P25*Inputs!$B$23</f>
        <v>370</v>
      </c>
      <c r="Q27" s="32" t="n">
        <f aca="false">Staffing!$F$13+Q25*Inputs!$B$23</f>
        <v>370</v>
      </c>
      <c r="R27" s="32" t="n">
        <f aca="false">Staffing!$F$13+R25*Inputs!$B$23</f>
        <v>470</v>
      </c>
      <c r="S27" s="32" t="n">
        <f aca="false">Staffing!$F$13+S25*Inputs!$B$23</f>
        <v>470</v>
      </c>
      <c r="T27" s="32" t="n">
        <f aca="false">Staffing!$F$13+T25*Inputs!$B$23</f>
        <v>570</v>
      </c>
      <c r="U27" s="32" t="n">
        <f aca="false">Staffing!$F$13+U25*Inputs!$B$23</f>
        <v>570</v>
      </c>
      <c r="V27" s="32" t="n">
        <f aca="false">Staffing!$F$13+V25*Inputs!$B$23</f>
        <v>570</v>
      </c>
      <c r="W27" s="32" t="n">
        <f aca="false">Staffing!$F$13+W25*Inputs!$B$23</f>
        <v>570</v>
      </c>
      <c r="X27" s="32" t="n">
        <f aca="false">Staffing!$F$13+X25*Inputs!$B$23</f>
        <v>670</v>
      </c>
      <c r="Y27" s="32" t="n">
        <f aca="false">Staffing!$F$13+Y25*Inputs!$B$23</f>
        <v>670</v>
      </c>
      <c r="Z27" s="32" t="n">
        <f aca="false">Staffing!$F$13+Z25*Inputs!$B$23</f>
        <v>670</v>
      </c>
      <c r="AA27" s="32" t="n">
        <f aca="false">Staffing!$F$13+AA25*Inputs!$B$23</f>
        <v>670</v>
      </c>
      <c r="AB27" s="32" t="n">
        <f aca="false">Staffing!$F$13+AB25*Inputs!$B$23</f>
        <v>670</v>
      </c>
      <c r="AC27" s="32" t="n">
        <f aca="false">Staffing!$F$13+AC25*Inputs!$B$23</f>
        <v>670</v>
      </c>
      <c r="AD27" s="32" t="n">
        <f aca="false">Staffing!$F$13+AD25*Inputs!$B$23</f>
        <v>670</v>
      </c>
      <c r="AE27" s="32" t="n">
        <f aca="false">Staffing!$F$13+AE25*Inputs!$B$23</f>
        <v>670</v>
      </c>
      <c r="AF27" s="32" t="n">
        <f aca="false">Staffing!$F$13+AF25*Inputs!$B$23</f>
        <v>670</v>
      </c>
      <c r="AG27" s="32" t="n">
        <f aca="false">Staffing!$F$13+AG25*Inputs!$B$23</f>
        <v>670</v>
      </c>
      <c r="AH27" s="32" t="n">
        <f aca="false">Staffing!$F$13+AH25*Inputs!$B$23</f>
        <v>670</v>
      </c>
      <c r="AI27" s="32" t="n">
        <f aca="false">Staffing!$F$13+AI25*Inputs!$B$23</f>
        <v>670</v>
      </c>
      <c r="AJ27" s="32" t="n">
        <f aca="false">Staffing!$F$13+AJ25*Inputs!$B$23</f>
        <v>670</v>
      </c>
      <c r="AK27" s="32" t="n">
        <f aca="false">Staffing!$F$13+AK25*Inputs!$B$23</f>
        <v>670</v>
      </c>
    </row>
    <row r="28" customFormat="false" ht="15" hidden="false" customHeight="true" outlineLevel="0" collapsed="false">
      <c r="A28" s="25" t="s">
        <v>261</v>
      </c>
      <c r="B28" s="32" t="n">
        <f aca="false">B17*B23</f>
        <v>0</v>
      </c>
      <c r="C28" s="32" t="n">
        <f aca="false">C17*C23</f>
        <v>0</v>
      </c>
      <c r="D28" s="32" t="n">
        <f aca="false">D17*D23</f>
        <v>7.9</v>
      </c>
      <c r="E28" s="32" t="n">
        <f aca="false">E17*E23</f>
        <v>23.621</v>
      </c>
      <c r="F28" s="32" t="n">
        <f aca="false">F17*F23</f>
        <v>31.28479</v>
      </c>
      <c r="G28" s="32" t="n">
        <f aca="false">G17*G23</f>
        <v>46.7719421</v>
      </c>
      <c r="H28" s="32" t="n">
        <f aca="false">H17*H23</f>
        <v>54.204222679</v>
      </c>
      <c r="I28" s="32" t="n">
        <f aca="false">I17*I23</f>
        <v>69.46218045221</v>
      </c>
      <c r="J28" s="32" t="n">
        <f aca="false">J17*J23</f>
        <v>76.6675586476879</v>
      </c>
      <c r="K28" s="32" t="n">
        <f aca="false">K17*K23</f>
        <v>91.700883061211</v>
      </c>
      <c r="L28" s="32" t="n">
        <f aca="false">L17*L23</f>
        <v>98.6838742305989</v>
      </c>
      <c r="M28" s="32" t="n">
        <f aca="false">M17*M23</f>
        <v>113.497035488293</v>
      </c>
      <c r="N28" s="32" t="n">
        <f aca="false">N17*N23</f>
        <v>120.26206513341</v>
      </c>
      <c r="O28" s="32" t="n">
        <f aca="false">O17*O23</f>
        <v>134.859444482076</v>
      </c>
      <c r="P28" s="32" t="n">
        <f aca="false">P17*P23</f>
        <v>149.310850037255</v>
      </c>
      <c r="Q28" s="32" t="n">
        <f aca="false">Q17*Q23</f>
        <v>171.517741536883</v>
      </c>
      <c r="R28" s="32" t="n">
        <f aca="false">R17*R23</f>
        <v>185.602564121514</v>
      </c>
      <c r="S28" s="32" t="n">
        <f aca="false">S17*S23</f>
        <v>207.446538480299</v>
      </c>
      <c r="T28" s="32" t="n">
        <f aca="false">T17*T23</f>
        <v>221.172073095496</v>
      </c>
      <c r="U28" s="32" t="n">
        <f aca="false">U17*U23</f>
        <v>242.660352364541</v>
      </c>
      <c r="V28" s="32" t="n">
        <f aca="false">V17*V23</f>
        <v>256.033748840895</v>
      </c>
      <c r="W28" s="32" t="n">
        <f aca="false">W17*W23</f>
        <v>277.173411352486</v>
      </c>
      <c r="X28" s="32" t="n">
        <f aca="false">X17*X23</f>
        <v>290.201677238961</v>
      </c>
      <c r="Y28" s="32" t="n">
        <f aca="false">Y17*Y23</f>
        <v>310.999660466572</v>
      </c>
      <c r="Z28" s="32" t="n">
        <f aca="false">Z17*Z23</f>
        <v>323.689663861906</v>
      </c>
      <c r="AA28" s="32" t="n">
        <f aca="false">AA17*AA23</f>
        <v>344.152767223287</v>
      </c>
      <c r="AB28" s="32" t="n">
        <f aca="false">AB17*AB23</f>
        <v>364.411239551054</v>
      </c>
      <c r="AC28" s="32" t="n">
        <f aca="false">AC17*AC23</f>
        <v>392.367127155544</v>
      </c>
      <c r="AD28" s="32" t="n">
        <f aca="false">AD17*AD23</f>
        <v>412.143455883988</v>
      </c>
      <c r="AE28" s="32" t="n">
        <f aca="false">AE17*AE23</f>
        <v>439.622021325148</v>
      </c>
      <c r="AF28" s="32" t="n">
        <f aca="false">AF17*AF23</f>
        <v>458.925801111897</v>
      </c>
      <c r="AG28" s="32" t="n">
        <f aca="false">AG17*AG23</f>
        <v>478.036543100778</v>
      </c>
      <c r="AH28" s="32" t="n">
        <f aca="false">AH17*AH23</f>
        <v>496.95617766977</v>
      </c>
      <c r="AI28" s="32" t="n">
        <f aca="false">AI17*AI23</f>
        <v>507.786615893072</v>
      </c>
      <c r="AJ28" s="32" t="n">
        <f aca="false">AJ17*AJ23</f>
        <v>518.508749734142</v>
      </c>
      <c r="AK28" s="32" t="n">
        <f aca="false">AK17*AK23</f>
        <v>529.1236622368</v>
      </c>
    </row>
    <row r="29" customFormat="false" ht="15" hidden="false" customHeight="true" outlineLevel="0" collapsed="false">
      <c r="A29" s="25" t="s">
        <v>262</v>
      </c>
      <c r="B29" s="32" t="n">
        <f aca="false">MAX(0,B27-B28)</f>
        <v>270</v>
      </c>
      <c r="C29" s="32" t="n">
        <f aca="false">MAX(0,C27-C28)</f>
        <v>270</v>
      </c>
      <c r="D29" s="32" t="n">
        <f aca="false">MAX(0,D27-D28)</f>
        <v>262.1</v>
      </c>
      <c r="E29" s="32" t="n">
        <f aca="false">MAX(0,E27-E28)</f>
        <v>246.379</v>
      </c>
      <c r="F29" s="32" t="n">
        <f aca="false">MAX(0,F27-F28)</f>
        <v>238.71521</v>
      </c>
      <c r="G29" s="32" t="n">
        <f aca="false">MAX(0,G27-G28)</f>
        <v>223.2280579</v>
      </c>
      <c r="H29" s="32" t="n">
        <f aca="false">MAX(0,H27-H28)</f>
        <v>215.795777321</v>
      </c>
      <c r="I29" s="32" t="n">
        <f aca="false">MAX(0,I27-I28)</f>
        <v>200.53781954779</v>
      </c>
      <c r="J29" s="32" t="n">
        <f aca="false">MAX(0,J27-J28)</f>
        <v>193.332441352312</v>
      </c>
      <c r="K29" s="32" t="n">
        <f aca="false">MAX(0,K27-K28)</f>
        <v>178.299116938789</v>
      </c>
      <c r="L29" s="32" t="n">
        <f aca="false">MAX(0,L27-L28)</f>
        <v>171.316125769401</v>
      </c>
      <c r="M29" s="32" t="n">
        <f aca="false">MAX(0,M27-M28)</f>
        <v>156.502964511707</v>
      </c>
      <c r="N29" s="32" t="n">
        <f aca="false">MAX(0,N27-N28)</f>
        <v>249.73793486659</v>
      </c>
      <c r="O29" s="32" t="n">
        <f aca="false">MAX(0,O27-O28)</f>
        <v>235.140555517924</v>
      </c>
      <c r="P29" s="32" t="n">
        <f aca="false">MAX(0,P27-P28)</f>
        <v>220.689149962745</v>
      </c>
      <c r="Q29" s="32" t="n">
        <f aca="false">MAX(0,Q27-Q28)</f>
        <v>198.482258463117</v>
      </c>
      <c r="R29" s="32" t="n">
        <f aca="false">MAX(0,R27-R28)</f>
        <v>284.397435878486</v>
      </c>
      <c r="S29" s="32" t="n">
        <f aca="false">MAX(0,S27-S28)</f>
        <v>262.553461519701</v>
      </c>
      <c r="T29" s="32" t="n">
        <f aca="false">MAX(0,T27-T28)</f>
        <v>348.827926904504</v>
      </c>
      <c r="U29" s="32" t="n">
        <f aca="false">MAX(0,U27-U28)</f>
        <v>327.339647635459</v>
      </c>
      <c r="V29" s="32" t="n">
        <f aca="false">MAX(0,V27-V28)</f>
        <v>313.966251159105</v>
      </c>
      <c r="W29" s="32" t="n">
        <f aca="false">MAX(0,W27-W28)</f>
        <v>292.826588647514</v>
      </c>
      <c r="X29" s="32" t="n">
        <f aca="false">MAX(0,X27-X28)</f>
        <v>379.798322761039</v>
      </c>
      <c r="Y29" s="32" t="n">
        <f aca="false">MAX(0,Y27-Y28)</f>
        <v>359.000339533428</v>
      </c>
      <c r="Z29" s="32" t="n">
        <f aca="false">MAX(0,Z27-Z28)</f>
        <v>346.310336138094</v>
      </c>
      <c r="AA29" s="32" t="n">
        <f aca="false">MAX(0,AA27-AA28)</f>
        <v>325.847232776713</v>
      </c>
      <c r="AB29" s="32" t="n">
        <f aca="false">MAX(0,AB27-AB28)</f>
        <v>305.588760448946</v>
      </c>
      <c r="AC29" s="32" t="n">
        <f aca="false">MAX(0,AC27-AC28)</f>
        <v>277.632872844456</v>
      </c>
      <c r="AD29" s="32" t="n">
        <f aca="false">MAX(0,AD27-AD28)</f>
        <v>257.856544116012</v>
      </c>
      <c r="AE29" s="32" t="n">
        <f aca="false">MAX(0,AE27-AE28)</f>
        <v>230.377978674852</v>
      </c>
      <c r="AF29" s="32" t="n">
        <f aca="false">MAX(0,AF27-AF28)</f>
        <v>211.074198888103</v>
      </c>
      <c r="AG29" s="32" t="n">
        <f aca="false">MAX(0,AG27-AG28)</f>
        <v>191.963456899222</v>
      </c>
      <c r="AH29" s="32" t="n">
        <f aca="false">MAX(0,AH27-AH28)</f>
        <v>173.04382233023</v>
      </c>
      <c r="AI29" s="32" t="n">
        <f aca="false">MAX(0,AI27-AI28)</f>
        <v>162.213384106928</v>
      </c>
      <c r="AJ29" s="32" t="n">
        <f aca="false">MAX(0,AJ27-AJ28)</f>
        <v>151.491250265858</v>
      </c>
      <c r="AK29" s="32" t="n">
        <f aca="false">MAX(0,AK27-AK28)</f>
        <v>140.8763377632</v>
      </c>
    </row>
    <row r="30" customFormat="false" ht="15" hidden="false" customHeight="true" outlineLevel="0" collapsed="false">
      <c r="A30" s="25" t="s">
        <v>263</v>
      </c>
      <c r="B30" s="30" t="n">
        <f aca="false">MIN(B12+B11,INT(B29/Cases!$J$22),MAX(0,INT((Staffing!$F$13/Inputs!$B$23+B25)*2)-(0-B15)))</f>
        <v>0</v>
      </c>
      <c r="C30" s="30" t="n">
        <f aca="false">MIN(C12+C11,INT(C29/Cases!$J$22),MAX(0,INT((Staffing!$F$13/Inputs!$B$23+C25)*2)-(B36-C15)))</f>
        <v>1</v>
      </c>
      <c r="D30" s="30" t="n">
        <f aca="false">MIN(D12+D11,INT(D29/Cases!$J$22),MAX(0,INT((Staffing!$F$13/Inputs!$B$23+D25)*2)-(C36-D15)))</f>
        <v>2</v>
      </c>
      <c r="E30" s="30" t="n">
        <f aca="false">MIN(E12+E11,INT(E29/Cases!$J$22),MAX(0,INT((Staffing!$F$13/Inputs!$B$23+E25)*2)-(D36-E15)))</f>
        <v>1</v>
      </c>
      <c r="F30" s="30" t="n">
        <f aca="false">MIN(F12+F11,INT(F29/Cases!$J$22),MAX(0,INT((Staffing!$F$13/Inputs!$B$23+F25)*2)-(E36-F15)))</f>
        <v>2</v>
      </c>
      <c r="G30" s="30" t="n">
        <f aca="false">MIN(G12+G11,INT(G29/Cases!$J$22),MAX(0,INT((Staffing!$F$13/Inputs!$B$23+G25)*2)-(F36-G15)))</f>
        <v>1</v>
      </c>
      <c r="H30" s="30" t="n">
        <f aca="false">MIN(H12+H11,INT(H29/Cases!$J$22),MAX(0,INT((Staffing!$F$13/Inputs!$B$23+H25)*2)-(G36-H15)))</f>
        <v>2</v>
      </c>
      <c r="I30" s="30" t="n">
        <f aca="false">MIN(I12+I11,INT(I29/Cases!$J$22),MAX(0,INT((Staffing!$F$13/Inputs!$B$23+I25)*2)-(H36-I15)))</f>
        <v>1</v>
      </c>
      <c r="J30" s="30" t="n">
        <f aca="false">MIN(J12+J11,INT(J29/Cases!$J$22),MAX(0,INT((Staffing!$F$13/Inputs!$B$23+J25)*2)-(I36-J15)))</f>
        <v>2</v>
      </c>
      <c r="K30" s="30" t="n">
        <f aca="false">MIN(K12+K11,INT(K29/Cases!$J$22),MAX(0,INT((Staffing!$F$13/Inputs!$B$23+K25)*2)-(J36-K15)))</f>
        <v>1</v>
      </c>
      <c r="L30" s="30" t="n">
        <f aca="false">MIN(L12+L11,INT(L29/Cases!$J$22),MAX(0,INT((Staffing!$F$13/Inputs!$B$23+L25)*2)-(K36-L15)))</f>
        <v>2</v>
      </c>
      <c r="M30" s="30" t="n">
        <f aca="false">MIN(M12+M11,INT(M29/Cases!$J$22),MAX(0,INT((Staffing!$F$13/Inputs!$B$23+M25)*2)-(L36-M15)))</f>
        <v>1</v>
      </c>
      <c r="N30" s="30" t="n">
        <f aca="false">MIN(N12+N11,INT(N29/Cases!$J$22),MAX(0,INT((Staffing!$F$13/Inputs!$B$23+N25)*2)-(M36-N15)))</f>
        <v>2</v>
      </c>
      <c r="O30" s="30" t="n">
        <f aca="false">MIN(O12+O11,INT(O29/Cases!$J$22),MAX(0,INT((Staffing!$F$13/Inputs!$B$23+O25)*2)-(N36-O15)))</f>
        <v>2</v>
      </c>
      <c r="P30" s="30" t="n">
        <f aca="false">MIN(P12+P11,INT(P29/Cases!$J$22),MAX(0,INT((Staffing!$F$13/Inputs!$B$23+P25)*2)-(O36-P15)))</f>
        <v>3</v>
      </c>
      <c r="Q30" s="30" t="n">
        <f aca="false">MIN(Q12+Q11,INT(Q29/Cases!$J$22),MAX(0,INT((Staffing!$F$13/Inputs!$B$23+Q25)*2)-(P36-Q15)))</f>
        <v>2</v>
      </c>
      <c r="R30" s="30" t="n">
        <f aca="false">MIN(R12+R11,INT(R29/Cases!$J$22),MAX(0,INT((Staffing!$F$13/Inputs!$B$23+R25)*2)-(Q36-R15)))</f>
        <v>3</v>
      </c>
      <c r="S30" s="30" t="n">
        <f aca="false">MIN(S12+S11,INT(S29/Cases!$J$22),MAX(0,INT((Staffing!$F$13/Inputs!$B$23+S25)*2)-(R36-S15)))</f>
        <v>2</v>
      </c>
      <c r="T30" s="30" t="n">
        <f aca="false">MIN(T12+T11,INT(T29/Cases!$J$22),MAX(0,INT((Staffing!$F$13/Inputs!$B$23+T25)*2)-(S36-T15)))</f>
        <v>3</v>
      </c>
      <c r="U30" s="30" t="n">
        <f aca="false">MIN(U12+U11,INT(U29/Cases!$J$22),MAX(0,INT((Staffing!$F$13/Inputs!$B$23+U25)*2)-(T36-U15)))</f>
        <v>2</v>
      </c>
      <c r="V30" s="30" t="n">
        <f aca="false">MIN(V12+V11,INT(V29/Cases!$J$22),MAX(0,INT((Staffing!$F$13/Inputs!$B$23+V25)*2)-(U36-V15)))</f>
        <v>3</v>
      </c>
      <c r="W30" s="30" t="n">
        <f aca="false">MIN(W12+W11,INT(W29/Cases!$J$22),MAX(0,INT((Staffing!$F$13/Inputs!$B$23+W25)*2)-(V36-W15)))</f>
        <v>2</v>
      </c>
      <c r="X30" s="30" t="n">
        <f aca="false">MIN(X12+X11,INT(X29/Cases!$J$22),MAX(0,INT((Staffing!$F$13/Inputs!$B$23+X25)*2)-(W36-X15)))</f>
        <v>3</v>
      </c>
      <c r="Y30" s="30" t="n">
        <f aca="false">MIN(Y12+Y11,INT(Y29/Cases!$J$22),MAX(0,INT((Staffing!$F$13/Inputs!$B$23+Y25)*2)-(X36-Y15)))</f>
        <v>2</v>
      </c>
      <c r="Z30" s="30" t="n">
        <f aca="false">MIN(Z12+Z11,INT(Z29/Cases!$J$22),MAX(0,INT((Staffing!$F$13/Inputs!$B$23+Z25)*2)-(Y36-Z15)))</f>
        <v>3</v>
      </c>
      <c r="AA30" s="30" t="n">
        <f aca="false">MIN(AA12+AA11,INT(AA29/Cases!$J$22),MAX(0,INT((Staffing!$F$13/Inputs!$B$23+AA25)*2)-(Z36-AA15)))</f>
        <v>3</v>
      </c>
      <c r="AB30" s="30" t="n">
        <f aca="false">MIN(AB12+AB11,INT(AB29/Cases!$J$22),MAX(0,INT((Staffing!$F$13/Inputs!$B$23+AB25)*2)-(AA36-AB15)))</f>
        <v>4</v>
      </c>
      <c r="AC30" s="30" t="n">
        <f aca="false">MIN(AC12+AC11,INT(AC29/Cases!$J$22),MAX(0,INT((Staffing!$F$13/Inputs!$B$23+AC25)*2)-(AB36-AC15)))</f>
        <v>3</v>
      </c>
      <c r="AD30" s="30" t="n">
        <f aca="false">MIN(AD12+AD11,INT(AD29/Cases!$J$22),MAX(0,INT((Staffing!$F$13/Inputs!$B$23+AD25)*2)-(AC36-AD15)))</f>
        <v>4</v>
      </c>
      <c r="AE30" s="30" t="n">
        <f aca="false">MIN(AE12+AE11,INT(AE29/Cases!$J$22),MAX(0,INT((Staffing!$F$13/Inputs!$B$23+AE25)*2)-(AD36-AE15)))</f>
        <v>3</v>
      </c>
      <c r="AF30" s="30" t="n">
        <f aca="false">MIN(AF12+AF11,INT(AF29/Cases!$J$22),MAX(0,INT((Staffing!$F$13/Inputs!$B$23+AF25)*2)-(AE36-AF15)))</f>
        <v>3</v>
      </c>
      <c r="AG30" s="30" t="n">
        <f aca="false">MIN(AG12+AG11,INT(AG29/Cases!$J$22),MAX(0,INT((Staffing!$F$13/Inputs!$B$23+AG25)*2)-(AF36-AG15)))</f>
        <v>3</v>
      </c>
      <c r="AH30" s="30" t="n">
        <f aca="false">MIN(AH12+AH11,INT(AH29/Cases!$J$22),MAX(0,INT((Staffing!$F$13/Inputs!$B$23+AH25)*2)-(AG36-AH15)))</f>
        <v>2</v>
      </c>
      <c r="AI30" s="30" t="n">
        <f aca="false">MIN(AI12+AI11,INT(AI29/Cases!$J$22),MAX(0,INT((Staffing!$F$13/Inputs!$B$23+AI25)*2)-(AH36-AI15)))</f>
        <v>2</v>
      </c>
      <c r="AJ30" s="30" t="n">
        <f aca="false">MIN(AJ12+AJ11,INT(AJ29/Cases!$J$22),MAX(0,INT((Staffing!$F$13/Inputs!$B$23+AJ25)*2)-(AI36-AJ15)))</f>
        <v>2</v>
      </c>
      <c r="AK30" s="30" t="n">
        <f aca="false">MIN(AK12+AK11,INT(AK29/Cases!$J$22),MAX(0,INT((Staffing!$F$13/Inputs!$B$23+AK25)*2)-(AJ36-AK15)))</f>
        <v>2</v>
      </c>
    </row>
    <row r="31" customFormat="false" ht="15" hidden="false" customHeight="true" outlineLevel="0" collapsed="false">
      <c r="A31" s="25" t="s">
        <v>264</v>
      </c>
      <c r="B31" s="30" t="n">
        <f aca="false">B30*Cases!$J$22</f>
        <v>0</v>
      </c>
      <c r="C31" s="30" t="n">
        <f aca="false">C30*Cases!$J$22</f>
        <v>60</v>
      </c>
      <c r="D31" s="30" t="n">
        <f aca="false">D30*Cases!$J$22</f>
        <v>120</v>
      </c>
      <c r="E31" s="30" t="n">
        <f aca="false">E30*Cases!$J$22</f>
        <v>60</v>
      </c>
      <c r="F31" s="30" t="n">
        <f aca="false">F30*Cases!$J$22</f>
        <v>120</v>
      </c>
      <c r="G31" s="30" t="n">
        <f aca="false">G30*Cases!$J$22</f>
        <v>60</v>
      </c>
      <c r="H31" s="30" t="n">
        <f aca="false">H30*Cases!$J$22</f>
        <v>120</v>
      </c>
      <c r="I31" s="30" t="n">
        <f aca="false">I30*Cases!$J$22</f>
        <v>60</v>
      </c>
      <c r="J31" s="30" t="n">
        <f aca="false">J30*Cases!$J$22</f>
        <v>120</v>
      </c>
      <c r="K31" s="30" t="n">
        <f aca="false">K30*Cases!$J$22</f>
        <v>60</v>
      </c>
      <c r="L31" s="30" t="n">
        <f aca="false">L30*Cases!$J$22</f>
        <v>120</v>
      </c>
      <c r="M31" s="30" t="n">
        <f aca="false">M30*Cases!$J$22</f>
        <v>60</v>
      </c>
      <c r="N31" s="30" t="n">
        <f aca="false">N30*Cases!$J$22</f>
        <v>120</v>
      </c>
      <c r="O31" s="30" t="n">
        <f aca="false">O30*Cases!$J$22</f>
        <v>120</v>
      </c>
      <c r="P31" s="30" t="n">
        <f aca="false">P30*Cases!$J$22</f>
        <v>180</v>
      </c>
      <c r="Q31" s="30" t="n">
        <f aca="false">Q30*Cases!$J$22</f>
        <v>120</v>
      </c>
      <c r="R31" s="30" t="n">
        <f aca="false">R30*Cases!$J$22</f>
        <v>180</v>
      </c>
      <c r="S31" s="30" t="n">
        <f aca="false">S30*Cases!$J$22</f>
        <v>120</v>
      </c>
      <c r="T31" s="30" t="n">
        <f aca="false">T30*Cases!$J$22</f>
        <v>180</v>
      </c>
      <c r="U31" s="30" t="n">
        <f aca="false">U30*Cases!$J$22</f>
        <v>120</v>
      </c>
      <c r="V31" s="30" t="n">
        <f aca="false">V30*Cases!$J$22</f>
        <v>180</v>
      </c>
      <c r="W31" s="30" t="n">
        <f aca="false">W30*Cases!$J$22</f>
        <v>120</v>
      </c>
      <c r="X31" s="30" t="n">
        <f aca="false">X30*Cases!$J$22</f>
        <v>180</v>
      </c>
      <c r="Y31" s="30" t="n">
        <f aca="false">Y30*Cases!$J$22</f>
        <v>120</v>
      </c>
      <c r="Z31" s="30" t="n">
        <f aca="false">Z30*Cases!$J$22</f>
        <v>180</v>
      </c>
      <c r="AA31" s="30" t="n">
        <f aca="false">AA30*Cases!$J$22</f>
        <v>180</v>
      </c>
      <c r="AB31" s="30" t="n">
        <f aca="false">AB30*Cases!$J$22</f>
        <v>240</v>
      </c>
      <c r="AC31" s="30" t="n">
        <f aca="false">AC30*Cases!$J$22</f>
        <v>180</v>
      </c>
      <c r="AD31" s="30" t="n">
        <f aca="false">AD30*Cases!$J$22</f>
        <v>240</v>
      </c>
      <c r="AE31" s="30" t="n">
        <f aca="false">AE30*Cases!$J$22</f>
        <v>180</v>
      </c>
      <c r="AF31" s="30" t="n">
        <f aca="false">AF30*Cases!$J$22</f>
        <v>180</v>
      </c>
      <c r="AG31" s="30" t="n">
        <f aca="false">AG30*Cases!$J$22</f>
        <v>180</v>
      </c>
      <c r="AH31" s="30" t="n">
        <f aca="false">AH30*Cases!$J$22</f>
        <v>120</v>
      </c>
      <c r="AI31" s="30" t="n">
        <f aca="false">AI30*Cases!$J$22</f>
        <v>120</v>
      </c>
      <c r="AJ31" s="30" t="n">
        <f aca="false">AJ30*Cases!$J$22</f>
        <v>120</v>
      </c>
      <c r="AK31" s="30" t="n">
        <f aca="false">AK30*Cases!$J$22</f>
        <v>120</v>
      </c>
    </row>
    <row r="32" customFormat="false" ht="15" hidden="false" customHeight="true" outlineLevel="0" collapsed="false">
      <c r="A32" s="25" t="s">
        <v>265</v>
      </c>
      <c r="B32" s="32" t="n">
        <f aca="false">MIN(B18*Cases!$J$25,MAX(0,B29-B31))</f>
        <v>0</v>
      </c>
      <c r="C32" s="32" t="n">
        <f aca="false">MIN(C18*Cases!$J$25,MAX(0,C29-C31))</f>
        <v>0</v>
      </c>
      <c r="D32" s="32" t="n">
        <f aca="false">MIN(D18*Cases!$J$25,MAX(0,D29-D31))</f>
        <v>1</v>
      </c>
      <c r="E32" s="32" t="n">
        <f aca="false">MIN(E18*Cases!$J$25,MAX(0,E29-E31))</f>
        <v>3.98</v>
      </c>
      <c r="F32" s="32" t="n">
        <f aca="false">MIN(F18*Cases!$J$25,MAX(0,F29-F31))</f>
        <v>6.9202</v>
      </c>
      <c r="G32" s="32" t="n">
        <f aca="false">MIN(G18*Cases!$J$25,MAX(0,G29-G31))</f>
        <v>9.840998</v>
      </c>
      <c r="H32" s="32" t="n">
        <f aca="false">MIN(H18*Cases!$J$25,MAX(0,H29-H31))</f>
        <v>12.72258802</v>
      </c>
      <c r="I32" s="32" t="n">
        <f aca="false">MIN(I18*Cases!$J$25,MAX(0,I29-I31))</f>
        <v>15.5853621398</v>
      </c>
      <c r="J32" s="32" t="n">
        <f aca="false">MIN(J18*Cases!$J$25,MAX(0,J29-J31))</f>
        <v>18.409508518402</v>
      </c>
      <c r="K32" s="32" t="n">
        <f aca="false">MIN(K18*Cases!$J$25,MAX(0,K29-K31))</f>
        <v>21.215413433218</v>
      </c>
      <c r="L32" s="32" t="n">
        <f aca="false">MIN(L18*Cases!$J$25,MAX(0,L29-L31))</f>
        <v>23.9832592988858</v>
      </c>
      <c r="M32" s="32" t="n">
        <f aca="false">MIN(M18*Cases!$J$25,MAX(0,M29-M31))</f>
        <v>26.7334267058969</v>
      </c>
      <c r="N32" s="32" t="n">
        <f aca="false">MIN(N18*Cases!$J$25,MAX(0,N29-N31))</f>
        <v>29.446092438838</v>
      </c>
      <c r="O32" s="32" t="n">
        <f aca="false">MIN(O18*Cases!$J$25,MAX(0,O29-O31))</f>
        <v>32.1416315144496</v>
      </c>
      <c r="P32" s="32" t="n">
        <f aca="false">MIN(P18*Cases!$J$25,MAX(0,P29-P31))</f>
        <v>35.8002151993051</v>
      </c>
      <c r="Q32" s="32" t="n">
        <f aca="false">MIN(Q18*Cases!$J$25,MAX(0,Q29-Q31))</f>
        <v>40.422213047312</v>
      </c>
      <c r="R32" s="32" t="n">
        <f aca="false">MIN(R18*Cases!$J$25,MAX(0,R29-R31))</f>
        <v>44.9879909168389</v>
      </c>
      <c r="S32" s="32" t="n">
        <f aca="false">MIN(S18*Cases!$J$25,MAX(0,S29-S31))</f>
        <v>49.5181110076705</v>
      </c>
      <c r="T32" s="32" t="n">
        <f aca="false">MIN(T18*Cases!$J$25,MAX(0,T29-T31))</f>
        <v>53.9929298975938</v>
      </c>
      <c r="U32" s="32" t="n">
        <f aca="false">MIN(U18*Cases!$J$25,MAX(0,U29-U31))</f>
        <v>58.4330005986179</v>
      </c>
      <c r="V32" s="32" t="n">
        <f aca="false">MIN(V18*Cases!$J$25,MAX(0,V29-V31))</f>
        <v>62.8186705926317</v>
      </c>
      <c r="W32" s="32" t="n">
        <f aca="false">MIN(W18*Cases!$J$25,MAX(0,W29-W31))</f>
        <v>67.1704838867054</v>
      </c>
      <c r="X32" s="32" t="n">
        <f aca="false">MIN(X18*Cases!$J$25,MAX(0,X29-X31))</f>
        <v>71.4687790478383</v>
      </c>
      <c r="Y32" s="32" t="n">
        <f aca="false">MIN(Y18*Cases!$J$25,MAX(0,Y29-Y31))</f>
        <v>75.73409125736</v>
      </c>
      <c r="Z32" s="32" t="n">
        <f aca="false">MIN(Z18*Cases!$J$25,MAX(0,Z29-Z31))</f>
        <v>79.9467503447864</v>
      </c>
      <c r="AA32" s="32" t="n">
        <f aca="false">MIN(AA18*Cases!$J$25,MAX(0,AA29-AA31))</f>
        <v>84.1272828413385</v>
      </c>
      <c r="AB32" s="32" t="n">
        <f aca="false">MIN(AB18*Cases!$J$25,MAX(0,AB29-AB31))</f>
        <v>65.5887604489458</v>
      </c>
      <c r="AC32" s="32" t="n">
        <f aca="false">MIN(AC18*Cases!$J$25,MAX(0,AC29-AC31))</f>
        <v>95.3334499127959</v>
      </c>
      <c r="AD32" s="32" t="n">
        <f aca="false">MIN(AD18*Cases!$J$25,MAX(0,AD29-AD31))</f>
        <v>17.8565441160118</v>
      </c>
      <c r="AE32" s="32" t="n">
        <f aca="false">MIN(AE18*Cases!$J$25,MAX(0,AE29-AE31))</f>
        <v>50.3779786748517</v>
      </c>
      <c r="AF32" s="32" t="n">
        <f aca="false">MIN(AF18*Cases!$J$25,MAX(0,AF29-AF31))</f>
        <v>31.0741988881031</v>
      </c>
      <c r="AG32" s="32" t="n">
        <f aca="false">MIN(AG18*Cases!$J$25,MAX(0,AG29-AG31))</f>
        <v>11.9634568992221</v>
      </c>
      <c r="AH32" s="32" t="n">
        <f aca="false">MIN(AH18*Cases!$J$25,MAX(0,AH29-AH31))</f>
        <v>53.0438223302298</v>
      </c>
      <c r="AI32" s="32" t="n">
        <f aca="false">MIN(AI18*Cases!$J$25,MAX(0,AI29-AI31))</f>
        <v>42.2133841069276</v>
      </c>
      <c r="AJ32" s="32" t="n">
        <f aca="false">MIN(AJ18*Cases!$J$25,MAX(0,AJ29-AJ31))</f>
        <v>31.4912502658583</v>
      </c>
      <c r="AK32" s="32" t="n">
        <f aca="false">MIN(AK18*Cases!$J$25,MAX(0,AK29-AK31))</f>
        <v>20.8763377631997</v>
      </c>
    </row>
    <row r="33" customFormat="false" ht="15" hidden="false" customHeight="true" outlineLevel="0" collapsed="false">
      <c r="A33" s="25" t="s">
        <v>266</v>
      </c>
      <c r="B33" s="32" t="n">
        <f aca="false">SUM(B28,B31:B32)</f>
        <v>0</v>
      </c>
      <c r="C33" s="32" t="n">
        <f aca="false">SUM(C28,C31:C32)</f>
        <v>60</v>
      </c>
      <c r="D33" s="32" t="n">
        <f aca="false">SUM(D28,D31:D32)</f>
        <v>128.9</v>
      </c>
      <c r="E33" s="32" t="n">
        <f aca="false">SUM(E28,E31:E32)</f>
        <v>87.601</v>
      </c>
      <c r="F33" s="32" t="n">
        <f aca="false">SUM(F28,F31:F32)</f>
        <v>158.20499</v>
      </c>
      <c r="G33" s="32" t="n">
        <f aca="false">SUM(G28,G31:G32)</f>
        <v>116.6129401</v>
      </c>
      <c r="H33" s="32" t="n">
        <f aca="false">SUM(H28,H31:H32)</f>
        <v>186.926810699</v>
      </c>
      <c r="I33" s="32" t="n">
        <f aca="false">SUM(I28,I31:I32)</f>
        <v>145.04754259201</v>
      </c>
      <c r="J33" s="32" t="n">
        <f aca="false">SUM(J28,J31:J32)</f>
        <v>215.07706716609</v>
      </c>
      <c r="K33" s="32" t="n">
        <f aca="false">SUM(K28,K31:K32)</f>
        <v>172.916296494429</v>
      </c>
      <c r="L33" s="32" t="n">
        <f aca="false">SUM(L28,L31:L32)</f>
        <v>242.667133529485</v>
      </c>
      <c r="M33" s="32" t="n">
        <f aca="false">SUM(M28,M31:M32)</f>
        <v>200.23046219419</v>
      </c>
      <c r="N33" s="32" t="n">
        <f aca="false">SUM(N28,N31:N32)</f>
        <v>269.708157572248</v>
      </c>
      <c r="O33" s="32" t="n">
        <f aca="false">SUM(O28,O31:O32)</f>
        <v>287.001075996525</v>
      </c>
      <c r="P33" s="32" t="n">
        <f aca="false">SUM(P28,P31:P32)</f>
        <v>365.11106523656</v>
      </c>
      <c r="Q33" s="32" t="n">
        <f aca="false">SUM(Q28,Q31:Q32)</f>
        <v>331.939954584195</v>
      </c>
      <c r="R33" s="32" t="n">
        <f aca="false">SUM(R28,R31:R32)</f>
        <v>410.590555038353</v>
      </c>
      <c r="S33" s="32" t="n">
        <f aca="false">SUM(S28,S31:S32)</f>
        <v>376.964649487969</v>
      </c>
      <c r="T33" s="32" t="n">
        <f aca="false">SUM(T28,T31:T32)</f>
        <v>455.165002993089</v>
      </c>
      <c r="U33" s="32" t="n">
        <f aca="false">SUM(U28,U31:U32)</f>
        <v>421.093352963159</v>
      </c>
      <c r="V33" s="32" t="n">
        <f aca="false">SUM(V28,V31:V32)</f>
        <v>498.852419433527</v>
      </c>
      <c r="W33" s="32" t="n">
        <f aca="false">SUM(W28,W31:W32)</f>
        <v>464.343895239192</v>
      </c>
      <c r="X33" s="32" t="n">
        <f aca="false">SUM(X28,X31:X32)</f>
        <v>541.6704562868</v>
      </c>
      <c r="Y33" s="32" t="n">
        <f aca="false">SUM(Y28,Y31:Y32)</f>
        <v>506.733751723932</v>
      </c>
      <c r="Z33" s="32" t="n">
        <f aca="false">SUM(Z28,Z31:Z32)</f>
        <v>583.636414206693</v>
      </c>
      <c r="AA33" s="32" t="n">
        <f aca="false">SUM(AA28,AA31:AA32)</f>
        <v>608.280050064626</v>
      </c>
      <c r="AB33" s="32" t="n">
        <f aca="false">SUM(AB28,AB31:AB32)</f>
        <v>670</v>
      </c>
      <c r="AC33" s="32" t="n">
        <f aca="false">SUM(AC28,AC31:AC32)</f>
        <v>667.70057706834</v>
      </c>
      <c r="AD33" s="32" t="n">
        <f aca="false">SUM(AD28,AD31:AD32)</f>
        <v>670</v>
      </c>
      <c r="AE33" s="32" t="n">
        <f aca="false">SUM(AE28,AE31:AE32)</f>
        <v>670</v>
      </c>
      <c r="AF33" s="32" t="n">
        <f aca="false">SUM(AF28,AF31:AF32)</f>
        <v>670</v>
      </c>
      <c r="AG33" s="32" t="n">
        <f aca="false">SUM(AG28,AG31:AG32)</f>
        <v>670</v>
      </c>
      <c r="AH33" s="32" t="n">
        <f aca="false">SUM(AH28,AH31:AH32)</f>
        <v>670</v>
      </c>
      <c r="AI33" s="32" t="n">
        <f aca="false">SUM(AI28,AI31:AI32)</f>
        <v>670</v>
      </c>
      <c r="AJ33" s="32" t="n">
        <f aca="false">SUM(AJ28,AJ31:AJ32)</f>
        <v>670</v>
      </c>
      <c r="AK33" s="32" t="n">
        <f aca="false">SUM(AK28,AK31:AK32)</f>
        <v>670</v>
      </c>
    </row>
    <row r="34" customFormat="false" ht="15" hidden="false" customHeight="true" outlineLevel="0" collapsed="false">
      <c r="A34" s="25" t="s">
        <v>267</v>
      </c>
      <c r="B34" s="29" t="n">
        <f aca="false">IFERROR(B33/B27,0)</f>
        <v>0</v>
      </c>
      <c r="C34" s="29" t="n">
        <f aca="false">IFERROR(C33/C27,0)</f>
        <v>0.222222222222222</v>
      </c>
      <c r="D34" s="29" t="n">
        <f aca="false">IFERROR(D33/D27,0)</f>
        <v>0.477407407407407</v>
      </c>
      <c r="E34" s="29" t="n">
        <f aca="false">IFERROR(E33/E27,0)</f>
        <v>0.324448148148148</v>
      </c>
      <c r="F34" s="29" t="n">
        <f aca="false">IFERROR(F33/F27,0)</f>
        <v>0.585944407407408</v>
      </c>
      <c r="G34" s="29" t="n">
        <f aca="false">IFERROR(G33/G27,0)</f>
        <v>0.431899778148148</v>
      </c>
      <c r="H34" s="29" t="n">
        <f aca="false">IFERROR(H33/H27,0)</f>
        <v>0.692321521107407</v>
      </c>
      <c r="I34" s="29" t="n">
        <f aca="false">IFERROR(I33/I27,0)</f>
        <v>0.537213120711148</v>
      </c>
      <c r="J34" s="29" t="n">
        <f aca="false">IFERROR(J33/J27,0)</f>
        <v>0.796581730244777</v>
      </c>
      <c r="K34" s="29" t="n">
        <f aca="false">IFERROR(K33/K27,0)</f>
        <v>0.640430727757144</v>
      </c>
      <c r="L34" s="29" t="n">
        <f aca="false">IFERROR(L33/L27,0)</f>
        <v>0.898767161220314</v>
      </c>
      <c r="M34" s="29" t="n">
        <f aca="false">IFERROR(M33/M27,0)</f>
        <v>0.741594304422925</v>
      </c>
      <c r="N34" s="29" t="n">
        <f aca="false">IFERROR(N33/N27,0)</f>
        <v>0.728940966411481</v>
      </c>
      <c r="O34" s="29" t="n">
        <f aca="false">IFERROR(O33/O27,0)</f>
        <v>0.775678583774393</v>
      </c>
      <c r="P34" s="29" t="n">
        <f aca="false">IFERROR(P33/P27,0)</f>
        <v>0.986786662801514</v>
      </c>
      <c r="Q34" s="29" t="n">
        <f aca="false">IFERROR(Q33/Q27,0)</f>
        <v>0.897135012389715</v>
      </c>
      <c r="R34" s="29" t="n">
        <f aca="false">IFERROR(R33/R27,0)</f>
        <v>0.873596925613516</v>
      </c>
      <c r="S34" s="29" t="n">
        <f aca="false">IFERROR(S33/S27,0)</f>
        <v>0.802052445719083</v>
      </c>
      <c r="T34" s="29" t="n">
        <f aca="false">IFERROR(T33/T27,0)</f>
        <v>0.798535092970332</v>
      </c>
      <c r="U34" s="29" t="n">
        <f aca="false">IFERROR(U33/U27,0)</f>
        <v>0.738760268356419</v>
      </c>
      <c r="V34" s="29" t="n">
        <f aca="false">IFERROR(V33/V27,0)</f>
        <v>0.875179683216714</v>
      </c>
      <c r="W34" s="29" t="n">
        <f aca="false">IFERROR(W33/W27,0)</f>
        <v>0.814638412700336</v>
      </c>
      <c r="X34" s="29" t="n">
        <f aca="false">IFERROR(X33/X27,0)</f>
        <v>0.808463367592239</v>
      </c>
      <c r="Y34" s="29" t="n">
        <f aca="false">IFERROR(Y33/Y27,0)</f>
        <v>0.756319032423779</v>
      </c>
      <c r="Z34" s="29" t="n">
        <f aca="false">IFERROR(Z33/Z27,0)</f>
        <v>0.871099125681631</v>
      </c>
      <c r="AA34" s="29" t="n">
        <f aca="false">IFERROR(AA33/AA27,0)</f>
        <v>0.907880671738247</v>
      </c>
      <c r="AB34" s="29" t="n">
        <f aca="false">IFERROR(AB33/AB27,0)</f>
        <v>1</v>
      </c>
      <c r="AC34" s="29" t="n">
        <f aca="false">IFERROR(AC33/AC27,0)</f>
        <v>0.996568025475134</v>
      </c>
      <c r="AD34" s="29" t="n">
        <f aca="false">IFERROR(AD33/AD27,0)</f>
        <v>1</v>
      </c>
      <c r="AE34" s="29" t="n">
        <f aca="false">IFERROR(AE33/AE27,0)</f>
        <v>1</v>
      </c>
      <c r="AF34" s="29" t="n">
        <f aca="false">IFERROR(AF33/AF27,0)</f>
        <v>1</v>
      </c>
      <c r="AG34" s="29" t="n">
        <f aca="false">IFERROR(AG33/AG27,0)</f>
        <v>1</v>
      </c>
      <c r="AH34" s="29" t="n">
        <f aca="false">IFERROR(AH33/AH27,0)</f>
        <v>1</v>
      </c>
      <c r="AI34" s="29" t="n">
        <f aca="false">IFERROR(AI33/AI27,0)</f>
        <v>1</v>
      </c>
      <c r="AJ34" s="29" t="n">
        <f aca="false">IFERROR(AJ33/AJ27,0)</f>
        <v>1</v>
      </c>
      <c r="AK34" s="29" t="n">
        <f aca="false">IFERROR(AK33/AK27,0)</f>
        <v>1</v>
      </c>
    </row>
    <row r="35" customFormat="false" ht="15" hidden="false" customHeight="true" outlineLevel="0" collapsed="false">
      <c r="A35" s="25" t="s">
        <v>268</v>
      </c>
      <c r="B35" s="30" t="n">
        <f aca="false">B12+B11-B30</f>
        <v>0</v>
      </c>
      <c r="C35" s="30" t="n">
        <f aca="false">C12+C11-C30</f>
        <v>0</v>
      </c>
      <c r="D35" s="30" t="n">
        <f aca="false">D12+D11-D30</f>
        <v>0</v>
      </c>
      <c r="E35" s="30" t="n">
        <f aca="false">E12+E11-E30</f>
        <v>0</v>
      </c>
      <c r="F35" s="30" t="n">
        <f aca="false">F12+F11-F30</f>
        <v>0</v>
      </c>
      <c r="G35" s="30" t="n">
        <f aca="false">G12+G11-G30</f>
        <v>0</v>
      </c>
      <c r="H35" s="30" t="n">
        <f aca="false">H12+H11-H30</f>
        <v>0</v>
      </c>
      <c r="I35" s="30" t="n">
        <f aca="false">I12+I11-I30</f>
        <v>0</v>
      </c>
      <c r="J35" s="30" t="n">
        <f aca="false">J12+J11-J30</f>
        <v>0</v>
      </c>
      <c r="K35" s="30" t="n">
        <f aca="false">K12+K11-K30</f>
        <v>0</v>
      </c>
      <c r="L35" s="30" t="n">
        <f aca="false">L12+L11-L30</f>
        <v>0</v>
      </c>
      <c r="M35" s="30" t="n">
        <f aca="false">M12+M11-M30</f>
        <v>0</v>
      </c>
      <c r="N35" s="30" t="n">
        <f aca="false">N12+N11-N30</f>
        <v>0</v>
      </c>
      <c r="O35" s="30" t="n">
        <f aca="false">O12+O11-O30</f>
        <v>0</v>
      </c>
      <c r="P35" s="30" t="n">
        <f aca="false">P12+P11-P30</f>
        <v>0</v>
      </c>
      <c r="Q35" s="30" t="n">
        <f aca="false">Q12+Q11-Q30</f>
        <v>0</v>
      </c>
      <c r="R35" s="30" t="n">
        <f aca="false">R12+R11-R30</f>
        <v>0</v>
      </c>
      <c r="S35" s="30" t="n">
        <f aca="false">S12+S11-S30</f>
        <v>0</v>
      </c>
      <c r="T35" s="30" t="n">
        <f aca="false">T12+T11-T30</f>
        <v>0</v>
      </c>
      <c r="U35" s="30" t="n">
        <f aca="false">U12+U11-U30</f>
        <v>0</v>
      </c>
      <c r="V35" s="30" t="n">
        <f aca="false">V12+V11-V30</f>
        <v>0</v>
      </c>
      <c r="W35" s="30" t="n">
        <f aca="false">W12+W11-W30</f>
        <v>0</v>
      </c>
      <c r="X35" s="30" t="n">
        <f aca="false">X12+X11-X30</f>
        <v>0</v>
      </c>
      <c r="Y35" s="30" t="n">
        <f aca="false">Y12+Y11-Y30</f>
        <v>0</v>
      </c>
      <c r="Z35" s="30" t="n">
        <f aca="false">Z12+Z11-Z30</f>
        <v>0</v>
      </c>
      <c r="AA35" s="30" t="n">
        <f aca="false">AA12+AA11-AA30</f>
        <v>0</v>
      </c>
      <c r="AB35" s="30" t="n">
        <f aca="false">AB12+AB11-AB30</f>
        <v>0</v>
      </c>
      <c r="AC35" s="30" t="n">
        <f aca="false">AC12+AC11-AC30</f>
        <v>0</v>
      </c>
      <c r="AD35" s="30" t="n">
        <f aca="false">AD12+AD11-AD30</f>
        <v>0</v>
      </c>
      <c r="AE35" s="30" t="n">
        <f aca="false">AE12+AE11-AE30</f>
        <v>0</v>
      </c>
      <c r="AF35" s="30" t="n">
        <f aca="false">AF12+AF11-AF30</f>
        <v>1</v>
      </c>
      <c r="AG35" s="30" t="n">
        <f aca="false">AG12+AG11-AG30</f>
        <v>1</v>
      </c>
      <c r="AH35" s="30" t="n">
        <f aca="false">AH12+AH11-AH30</f>
        <v>3</v>
      </c>
      <c r="AI35" s="30" t="n">
        <f aca="false">AI12+AI11-AI30</f>
        <v>4</v>
      </c>
      <c r="AJ35" s="30" t="n">
        <f aca="false">AJ12+AJ11-AJ30</f>
        <v>6</v>
      </c>
      <c r="AK35" s="30" t="n">
        <f aca="false">AK12+AK11-AK30</f>
        <v>7</v>
      </c>
    </row>
    <row r="36" customFormat="false" ht="15" hidden="false" customHeight="true" outlineLevel="0" collapsed="false">
      <c r="A36" s="25" t="s">
        <v>269</v>
      </c>
      <c r="B36" s="30" t="n">
        <f aca="false">0+B30-B15</f>
        <v>0</v>
      </c>
      <c r="C36" s="30" t="n">
        <f aca="false">B36+C30-C15</f>
        <v>1</v>
      </c>
      <c r="D36" s="30" t="n">
        <f aca="false">C36+D30-D15</f>
        <v>2</v>
      </c>
      <c r="E36" s="30" t="n">
        <f aca="false">D36+E30-E15</f>
        <v>1</v>
      </c>
      <c r="F36" s="30" t="n">
        <f aca="false">E36+F30-F15</f>
        <v>2</v>
      </c>
      <c r="G36" s="30" t="n">
        <f aca="false">F36+G30-G15</f>
        <v>1</v>
      </c>
      <c r="H36" s="30" t="n">
        <f aca="false">G36+H30-H15</f>
        <v>2</v>
      </c>
      <c r="I36" s="30" t="n">
        <f aca="false">H36+I30-I15</f>
        <v>1</v>
      </c>
      <c r="J36" s="30" t="n">
        <f aca="false">I36+J30-J15</f>
        <v>2</v>
      </c>
      <c r="K36" s="30" t="n">
        <f aca="false">J36+K30-K15</f>
        <v>1</v>
      </c>
      <c r="L36" s="30" t="n">
        <f aca="false">K36+L30-L15</f>
        <v>2</v>
      </c>
      <c r="M36" s="30" t="n">
        <f aca="false">L36+M30-M15</f>
        <v>1</v>
      </c>
      <c r="N36" s="30" t="n">
        <f aca="false">M36+N30-N15</f>
        <v>2</v>
      </c>
      <c r="O36" s="30" t="n">
        <f aca="false">N36+O30-O15</f>
        <v>2</v>
      </c>
      <c r="P36" s="30" t="n">
        <f aca="false">O36+P30-P15</f>
        <v>3</v>
      </c>
      <c r="Q36" s="30" t="n">
        <f aca="false">P36+Q30-Q15</f>
        <v>2</v>
      </c>
      <c r="R36" s="30" t="n">
        <f aca="false">Q36+R30-R15</f>
        <v>3</v>
      </c>
      <c r="S36" s="30" t="n">
        <f aca="false">R36+S30-S15</f>
        <v>2</v>
      </c>
      <c r="T36" s="30" t="n">
        <f aca="false">S36+T30-T15</f>
        <v>3</v>
      </c>
      <c r="U36" s="30" t="n">
        <f aca="false">T36+U30-U15</f>
        <v>2</v>
      </c>
      <c r="V36" s="30" t="n">
        <f aca="false">U36+V30-V15</f>
        <v>3</v>
      </c>
      <c r="W36" s="30" t="n">
        <f aca="false">V36+W30-W15</f>
        <v>2</v>
      </c>
      <c r="X36" s="30" t="n">
        <f aca="false">W36+X30-X15</f>
        <v>3</v>
      </c>
      <c r="Y36" s="30" t="n">
        <f aca="false">X36+Y30-Y15</f>
        <v>2</v>
      </c>
      <c r="Z36" s="30" t="n">
        <f aca="false">Y36+Z30-Z15</f>
        <v>3</v>
      </c>
      <c r="AA36" s="30" t="n">
        <f aca="false">Z36+AA30-AA15</f>
        <v>3</v>
      </c>
      <c r="AB36" s="30" t="n">
        <f aca="false">AA36+AB30-AB15</f>
        <v>4</v>
      </c>
      <c r="AC36" s="30" t="n">
        <f aca="false">AB36+AC30-AC15</f>
        <v>3</v>
      </c>
      <c r="AD36" s="30" t="n">
        <f aca="false">AC36+AD30-AD15</f>
        <v>4</v>
      </c>
      <c r="AE36" s="30" t="n">
        <f aca="false">AD36+AE30-AE15</f>
        <v>3</v>
      </c>
      <c r="AF36" s="30" t="n">
        <f aca="false">AE36+AF30-AF15</f>
        <v>3</v>
      </c>
      <c r="AG36" s="30" t="n">
        <f aca="false">AF36+AG30-AG15</f>
        <v>3</v>
      </c>
      <c r="AH36" s="30" t="n">
        <f aca="false">AG36+AH30-AH15</f>
        <v>2</v>
      </c>
      <c r="AI36" s="30" t="n">
        <f aca="false">AH36+AI30-AI15</f>
        <v>2</v>
      </c>
      <c r="AJ36" s="30" t="n">
        <f aca="false">AI36+AJ30-AJ15</f>
        <v>2</v>
      </c>
      <c r="AK36" s="30" t="n">
        <f aca="false">AJ36+AK30-AK15</f>
        <v>2</v>
      </c>
    </row>
    <row r="37" customFormat="false" ht="15" hidden="false" customHeight="true" outlineLevel="0" collapsed="false">
      <c r="A37" s="25" t="s">
        <v>270</v>
      </c>
      <c r="B37" s="30" t="n">
        <f aca="false">Offers!$B$10*Cases!$J$17</f>
        <v>202.5</v>
      </c>
      <c r="C37" s="30" t="n">
        <f aca="false">Offers!$B$10*Cases!$J$17</f>
        <v>202.5</v>
      </c>
      <c r="D37" s="30" t="n">
        <f aca="false">Offers!$B$10*Cases!$J$17</f>
        <v>202.5</v>
      </c>
      <c r="E37" s="30" t="n">
        <f aca="false">Offers!$B$10*Cases!$J$17</f>
        <v>202.5</v>
      </c>
      <c r="F37" s="30" t="n">
        <f aca="false">Offers!$B$10*Cases!$J$17</f>
        <v>202.5</v>
      </c>
      <c r="G37" s="30" t="n">
        <f aca="false">Offers!$B$10*Cases!$J$17</f>
        <v>202.5</v>
      </c>
      <c r="H37" s="30" t="n">
        <f aca="false">Offers!$B$10*Cases!$J$17</f>
        <v>202.5</v>
      </c>
      <c r="I37" s="30" t="n">
        <f aca="false">Offers!$B$10*Cases!$J$17</f>
        <v>202.5</v>
      </c>
      <c r="J37" s="30" t="n">
        <f aca="false">Offers!$B$10*Cases!$J$17</f>
        <v>202.5</v>
      </c>
      <c r="K37" s="30" t="n">
        <f aca="false">Offers!$B$10*Cases!$J$17</f>
        <v>202.5</v>
      </c>
      <c r="L37" s="30" t="n">
        <f aca="false">Offers!$B$10*Cases!$J$17</f>
        <v>202.5</v>
      </c>
      <c r="M37" s="30" t="n">
        <f aca="false">Offers!$B$10*Cases!$J$17</f>
        <v>202.5</v>
      </c>
      <c r="N37" s="30" t="n">
        <f aca="false">Offers!$B$10*Cases!$J$17</f>
        <v>202.5</v>
      </c>
      <c r="O37" s="30" t="n">
        <f aca="false">Offers!$B$10*Cases!$J$17</f>
        <v>202.5</v>
      </c>
      <c r="P37" s="30" t="n">
        <f aca="false">Offers!$B$10*Cases!$J$17</f>
        <v>202.5</v>
      </c>
      <c r="Q37" s="30" t="n">
        <f aca="false">Offers!$B$10*Cases!$J$17</f>
        <v>202.5</v>
      </c>
      <c r="R37" s="30" t="n">
        <f aca="false">Offers!$B$10*Cases!$J$17</f>
        <v>202.5</v>
      </c>
      <c r="S37" s="30" t="n">
        <f aca="false">Offers!$B$10*Cases!$J$17</f>
        <v>202.5</v>
      </c>
      <c r="T37" s="30" t="n">
        <f aca="false">Offers!$B$10*Cases!$J$17</f>
        <v>202.5</v>
      </c>
      <c r="U37" s="30" t="n">
        <f aca="false">Offers!$B$10*Cases!$J$17</f>
        <v>202.5</v>
      </c>
      <c r="V37" s="30" t="n">
        <f aca="false">Offers!$B$10*Cases!$J$17</f>
        <v>202.5</v>
      </c>
      <c r="W37" s="30" t="n">
        <f aca="false">Offers!$B$10*Cases!$J$17</f>
        <v>202.5</v>
      </c>
      <c r="X37" s="30" t="n">
        <f aca="false">Offers!$B$10*Cases!$J$17</f>
        <v>202.5</v>
      </c>
      <c r="Y37" s="30" t="n">
        <f aca="false">Offers!$B$10*Cases!$J$17</f>
        <v>202.5</v>
      </c>
      <c r="Z37" s="30" t="n">
        <f aca="false">Offers!$B$10*Cases!$J$17</f>
        <v>202.5</v>
      </c>
      <c r="AA37" s="30" t="n">
        <f aca="false">Offers!$B$10*Cases!$J$17</f>
        <v>202.5</v>
      </c>
      <c r="AB37" s="30" t="n">
        <f aca="false">Offers!$B$10*Cases!$J$17</f>
        <v>202.5</v>
      </c>
      <c r="AC37" s="30" t="n">
        <f aca="false">Offers!$B$10*Cases!$J$17</f>
        <v>202.5</v>
      </c>
      <c r="AD37" s="30" t="n">
        <f aca="false">Offers!$B$10*Cases!$J$17</f>
        <v>202.5</v>
      </c>
      <c r="AE37" s="30" t="n">
        <f aca="false">Offers!$B$10*Cases!$J$17</f>
        <v>202.5</v>
      </c>
      <c r="AF37" s="30" t="n">
        <f aca="false">Offers!$B$10*Cases!$J$17</f>
        <v>202.5</v>
      </c>
      <c r="AG37" s="30" t="n">
        <f aca="false">Offers!$B$10*Cases!$J$17</f>
        <v>202.5</v>
      </c>
      <c r="AH37" s="30" t="n">
        <f aca="false">Offers!$B$10*Cases!$J$17</f>
        <v>202.5</v>
      </c>
      <c r="AI37" s="30" t="n">
        <f aca="false">Offers!$B$10*Cases!$J$17</f>
        <v>202.5</v>
      </c>
      <c r="AJ37" s="30" t="n">
        <f aca="false">Offers!$B$10*Cases!$J$17</f>
        <v>202.5</v>
      </c>
      <c r="AK37" s="30" t="n">
        <f aca="false">Offers!$B$10*Cases!$J$17</f>
        <v>202.5</v>
      </c>
    </row>
    <row r="38" customFormat="false" ht="15" hidden="false" customHeight="true" outlineLevel="0" collapsed="false">
      <c r="A38" s="25" t="s">
        <v>271</v>
      </c>
      <c r="B38" s="30" t="n">
        <f aca="false">Cases!$J$23*B37</f>
        <v>12150</v>
      </c>
      <c r="C38" s="30" t="n">
        <f aca="false">Cases!$J$23*C37</f>
        <v>12150</v>
      </c>
      <c r="D38" s="30" t="n">
        <f aca="false">Cases!$J$23*D37</f>
        <v>12150</v>
      </c>
      <c r="E38" s="30" t="n">
        <f aca="false">Cases!$J$23*E37</f>
        <v>12150</v>
      </c>
      <c r="F38" s="30" t="n">
        <f aca="false">Cases!$J$23*F37</f>
        <v>12150</v>
      </c>
      <c r="G38" s="30" t="n">
        <f aca="false">Cases!$J$23*G37</f>
        <v>12150</v>
      </c>
      <c r="H38" s="30" t="n">
        <f aca="false">Cases!$J$23*H37</f>
        <v>12150</v>
      </c>
      <c r="I38" s="30" t="n">
        <f aca="false">Cases!$J$23*I37</f>
        <v>12150</v>
      </c>
      <c r="J38" s="30" t="n">
        <f aca="false">Cases!$J$23*J37</f>
        <v>12150</v>
      </c>
      <c r="K38" s="30" t="n">
        <f aca="false">Cases!$J$23*K37</f>
        <v>12150</v>
      </c>
      <c r="L38" s="30" t="n">
        <f aca="false">Cases!$J$23*L37</f>
        <v>12150</v>
      </c>
      <c r="M38" s="30" t="n">
        <f aca="false">Cases!$J$23*M37</f>
        <v>12150</v>
      </c>
      <c r="N38" s="30" t="n">
        <f aca="false">Cases!$J$23*N37</f>
        <v>12150</v>
      </c>
      <c r="O38" s="30" t="n">
        <f aca="false">Cases!$J$23*O37</f>
        <v>12150</v>
      </c>
      <c r="P38" s="30" t="n">
        <f aca="false">Cases!$J$23*P37</f>
        <v>12150</v>
      </c>
      <c r="Q38" s="30" t="n">
        <f aca="false">Cases!$J$23*Q37</f>
        <v>12150</v>
      </c>
      <c r="R38" s="30" t="n">
        <f aca="false">Cases!$J$23*R37</f>
        <v>12150</v>
      </c>
      <c r="S38" s="30" t="n">
        <f aca="false">Cases!$J$23*S37</f>
        <v>12150</v>
      </c>
      <c r="T38" s="30" t="n">
        <f aca="false">Cases!$J$23*T37</f>
        <v>12150</v>
      </c>
      <c r="U38" s="30" t="n">
        <f aca="false">Cases!$J$23*U37</f>
        <v>12150</v>
      </c>
      <c r="V38" s="30" t="n">
        <f aca="false">Cases!$J$23*V37</f>
        <v>12150</v>
      </c>
      <c r="W38" s="30" t="n">
        <f aca="false">Cases!$J$23*W37</f>
        <v>12150</v>
      </c>
      <c r="X38" s="30" t="n">
        <f aca="false">Cases!$J$23*X37</f>
        <v>12150</v>
      </c>
      <c r="Y38" s="30" t="n">
        <f aca="false">Cases!$J$23*Y37</f>
        <v>12150</v>
      </c>
      <c r="Z38" s="30" t="n">
        <f aca="false">Cases!$J$23*Z37</f>
        <v>12150</v>
      </c>
      <c r="AA38" s="30" t="n">
        <f aca="false">Cases!$J$23*AA37</f>
        <v>12150</v>
      </c>
      <c r="AB38" s="30" t="n">
        <f aca="false">Cases!$J$23*AB37</f>
        <v>12150</v>
      </c>
      <c r="AC38" s="30" t="n">
        <f aca="false">Cases!$J$23*AC37</f>
        <v>12150</v>
      </c>
      <c r="AD38" s="30" t="n">
        <f aca="false">Cases!$J$23*AD37</f>
        <v>12150</v>
      </c>
      <c r="AE38" s="30" t="n">
        <f aca="false">Cases!$J$23*AE37</f>
        <v>12150</v>
      </c>
      <c r="AF38" s="30" t="n">
        <f aca="false">Cases!$J$23*AF37</f>
        <v>12150</v>
      </c>
      <c r="AG38" s="30" t="n">
        <f aca="false">Cases!$J$23*AG37</f>
        <v>12150</v>
      </c>
      <c r="AH38" s="30" t="n">
        <f aca="false">Cases!$J$23*AH37</f>
        <v>12150</v>
      </c>
      <c r="AI38" s="30" t="n">
        <f aca="false">Cases!$J$23*AI37</f>
        <v>12150</v>
      </c>
      <c r="AJ38" s="30" t="n">
        <f aca="false">Cases!$J$23*AJ37</f>
        <v>12150</v>
      </c>
      <c r="AK38" s="30" t="n">
        <f aca="false">Cases!$J$23*AK37</f>
        <v>12150</v>
      </c>
    </row>
    <row r="39" customFormat="false" ht="15" hidden="false" customHeight="true" outlineLevel="0" collapsed="false">
      <c r="A39" s="25" t="s">
        <v>272</v>
      </c>
      <c r="B39" s="30" t="n">
        <f aca="false">B18*B21</f>
        <v>0</v>
      </c>
      <c r="C39" s="30" t="n">
        <f aca="false">C18*C21</f>
        <v>0</v>
      </c>
      <c r="D39" s="30" t="n">
        <f aca="false">D18*D21</f>
        <v>674.865</v>
      </c>
      <c r="E39" s="30" t="n">
        <f aca="false">E18*E21</f>
        <v>2685.9627</v>
      </c>
      <c r="F39" s="30" t="n">
        <f aca="false">F18*F21</f>
        <v>4670.200773</v>
      </c>
      <c r="G39" s="30" t="n">
        <f aca="false">G18*G21</f>
        <v>6641.34511527</v>
      </c>
      <c r="H39" s="30" t="n">
        <f aca="false">H18*H21</f>
        <v>8586.0293641173</v>
      </c>
      <c r="I39" s="30" t="n">
        <f aca="false">I18*I21</f>
        <v>10518.0154204761</v>
      </c>
      <c r="J39" s="30" t="n">
        <f aca="false">J18*J21</f>
        <v>12423.9329662714</v>
      </c>
      <c r="K39" s="30" t="n">
        <f aca="false">K18*K21</f>
        <v>14317.5399866086</v>
      </c>
      <c r="L39" s="30" t="n">
        <f aca="false">L18*L21</f>
        <v>16185.4622867426</v>
      </c>
      <c r="M39" s="30" t="n">
        <f aca="false">M18*M21</f>
        <v>18041.4540138751</v>
      </c>
      <c r="N39" s="30" t="n">
        <f aca="false">N18*N21</f>
        <v>19872.1371737364</v>
      </c>
      <c r="O39" s="30" t="n">
        <f aca="false">O18*O21</f>
        <v>21691.262151999</v>
      </c>
      <c r="P39" s="30" t="n">
        <f aca="false">P18*P21</f>
        <v>24160.312230479</v>
      </c>
      <c r="Q39" s="30" t="n">
        <f aca="false">Q18*Q21</f>
        <v>27279.5368081742</v>
      </c>
      <c r="R39" s="30" t="n">
        <f aca="false">R18*R21</f>
        <v>30360.8204900925</v>
      </c>
      <c r="S39" s="30" t="n">
        <f aca="false">S18*S21</f>
        <v>33418.0399851916</v>
      </c>
      <c r="T39" s="30" t="n">
        <f aca="false">T18*T21</f>
        <v>36437.9386353397</v>
      </c>
      <c r="U39" s="30" t="n">
        <f aca="false">U18*U21</f>
        <v>39434.3869489863</v>
      </c>
      <c r="V39" s="30" t="n">
        <f aca="false">V18*V21</f>
        <v>42394.1221294964</v>
      </c>
      <c r="W39" s="30" t="n">
        <f aca="false">W18*W21</f>
        <v>45331.0086082014</v>
      </c>
      <c r="X39" s="30" t="n">
        <f aca="false">X18*X21</f>
        <v>48231.7775721194</v>
      </c>
      <c r="Y39" s="30" t="n">
        <f aca="false">Y18*Y21</f>
        <v>51110.2874963982</v>
      </c>
      <c r="Z39" s="30" t="n">
        <f aca="false">Z18*Z21</f>
        <v>53953.2636714342</v>
      </c>
      <c r="AA39" s="30" t="n">
        <f aca="false">AA18*AA21</f>
        <v>56774.5587347199</v>
      </c>
      <c r="AB39" s="30" t="n">
        <f aca="false">AB18*AB21</f>
        <v>60235.7571973727</v>
      </c>
      <c r="AC39" s="30" t="n">
        <f aca="false">AC18*AC21</f>
        <v>64337.208675399</v>
      </c>
      <c r="AD39" s="30" t="n">
        <f aca="false">AD18*AD21</f>
        <v>68390.896988645</v>
      </c>
      <c r="AE39" s="30" t="n">
        <f aca="false">AE18*AE21</f>
        <v>72410.7970687586</v>
      </c>
      <c r="AF39" s="30" t="n">
        <f aca="false">AF18*AF21</f>
        <v>76383.749498071</v>
      </c>
      <c r="AG39" s="30" t="n">
        <f aca="false">AG18*AG21</f>
        <v>79648.8560530903</v>
      </c>
      <c r="AH39" s="30" t="n">
        <f aca="false">AH18*AH21</f>
        <v>82881.3115425593</v>
      </c>
      <c r="AI39" s="30" t="n">
        <f aca="false">AI18*AI21</f>
        <v>85406.5774771338</v>
      </c>
      <c r="AJ39" s="30" t="n">
        <f aca="false">AJ18*AJ21</f>
        <v>87238.4744023624</v>
      </c>
      <c r="AK39" s="30" t="n">
        <f aca="false">AK18*AK21</f>
        <v>89052.0523583388</v>
      </c>
    </row>
    <row r="40" customFormat="false" ht="15" hidden="false" customHeight="true" outlineLevel="0" collapsed="false">
      <c r="A40" s="25" t="s">
        <v>273</v>
      </c>
      <c r="B40" s="30" t="n">
        <f aca="false">B18*B22</f>
        <v>0</v>
      </c>
      <c r="C40" s="30" t="n">
        <f aca="false">C18*C22</f>
        <v>0</v>
      </c>
      <c r="D40" s="30" t="n">
        <f aca="false">D18*D22</f>
        <v>450</v>
      </c>
      <c r="E40" s="30" t="n">
        <f aca="false">E18*E22</f>
        <v>1791</v>
      </c>
      <c r="F40" s="30" t="n">
        <f aca="false">F18*F22</f>
        <v>3114.09</v>
      </c>
      <c r="G40" s="30" t="n">
        <f aca="false">G18*G22</f>
        <v>4428.4491</v>
      </c>
      <c r="H40" s="30" t="n">
        <f aca="false">H18*H22</f>
        <v>5725.164609</v>
      </c>
      <c r="I40" s="30" t="n">
        <f aca="false">I18*I22</f>
        <v>7013.41296291</v>
      </c>
      <c r="J40" s="30" t="n">
        <f aca="false">J18*J22</f>
        <v>8284.2788332809</v>
      </c>
      <c r="K40" s="30" t="n">
        <f aca="false">K18*K22</f>
        <v>9546.93604494809</v>
      </c>
      <c r="L40" s="30" t="n">
        <f aca="false">L18*L22</f>
        <v>10792.4666844986</v>
      </c>
      <c r="M40" s="30" t="n">
        <f aca="false">M18*M22</f>
        <v>12030.0420176536</v>
      </c>
      <c r="N40" s="30" t="n">
        <f aca="false">N18*N22</f>
        <v>13250.7415974771</v>
      </c>
      <c r="O40" s="30" t="n">
        <f aca="false">O18*O22</f>
        <v>14463.7341815023</v>
      </c>
      <c r="P40" s="30" t="n">
        <f aca="false">P18*P22</f>
        <v>16110.0968396873</v>
      </c>
      <c r="Q40" s="30" t="n">
        <f aca="false">Q18*Q22</f>
        <v>18189.9958712904</v>
      </c>
      <c r="R40" s="30" t="n">
        <f aca="false">R18*R22</f>
        <v>20244.5959125775</v>
      </c>
      <c r="S40" s="30" t="n">
        <f aca="false">S18*S22</f>
        <v>22283.1499534517</v>
      </c>
      <c r="T40" s="30" t="n">
        <f aca="false">T18*T22</f>
        <v>24296.8184539172</v>
      </c>
      <c r="U40" s="30" t="n">
        <f aca="false">U18*U22</f>
        <v>26294.8502693781</v>
      </c>
      <c r="V40" s="30" t="n">
        <f aca="false">V18*V22</f>
        <v>28268.4017666843</v>
      </c>
      <c r="W40" s="30" t="n">
        <f aca="false">W18*W22</f>
        <v>30226.7177490174</v>
      </c>
      <c r="X40" s="30" t="n">
        <f aca="false">X18*X22</f>
        <v>32160.9505715273</v>
      </c>
      <c r="Y40" s="30" t="n">
        <f aca="false">Y18*Y22</f>
        <v>34080.341065812</v>
      </c>
      <c r="Z40" s="30" t="n">
        <f aca="false">Z18*Z22</f>
        <v>35976.0376551539</v>
      </c>
      <c r="AA40" s="30" t="n">
        <f aca="false">AA18*AA22</f>
        <v>37857.2772786023</v>
      </c>
      <c r="AB40" s="30" t="n">
        <f aca="false">AB18*AB22</f>
        <v>40165.2045058163</v>
      </c>
      <c r="AC40" s="30" t="n">
        <f aca="false">AC18*AC22</f>
        <v>42900.0524607581</v>
      </c>
      <c r="AD40" s="30" t="n">
        <f aca="false">AD18*AD22</f>
        <v>45603.0519361506</v>
      </c>
      <c r="AE40" s="30" t="n">
        <f aca="false">AE18*AE22</f>
        <v>48283.5214167891</v>
      </c>
      <c r="AF40" s="30" t="n">
        <f aca="false">AF18*AF22</f>
        <v>50932.6862026212</v>
      </c>
      <c r="AG40" s="30" t="n">
        <f aca="false">AG18*AG22</f>
        <v>53109.859340595</v>
      </c>
      <c r="AH40" s="30" t="n">
        <f aca="false">AH18*AH22</f>
        <v>55265.260747189</v>
      </c>
      <c r="AI40" s="30" t="n">
        <f aca="false">AI18*AI22</f>
        <v>56949.1081397171</v>
      </c>
      <c r="AJ40" s="30" t="n">
        <f aca="false">AJ18*AJ22</f>
        <v>58170.6170583199</v>
      </c>
      <c r="AK40" s="30" t="n">
        <f aca="false">AK18*AK22</f>
        <v>59379.9108877367</v>
      </c>
    </row>
    <row r="41" customFormat="false" ht="15" hidden="false" customHeight="true" outlineLevel="0" collapsed="false">
      <c r="A41" s="25" t="s">
        <v>274</v>
      </c>
      <c r="B41" s="30" t="n">
        <f aca="false">B15*B38</f>
        <v>0</v>
      </c>
      <c r="C41" s="30" t="n">
        <f aca="false">C15*C38</f>
        <v>0</v>
      </c>
      <c r="D41" s="30" t="n">
        <f aca="false">D15*D38</f>
        <v>12150</v>
      </c>
      <c r="E41" s="30" t="n">
        <f aca="false">E15*E38</f>
        <v>24300</v>
      </c>
      <c r="F41" s="30" t="n">
        <f aca="false">F15*F38</f>
        <v>12150</v>
      </c>
      <c r="G41" s="30" t="n">
        <f aca="false">G15*G38</f>
        <v>24300</v>
      </c>
      <c r="H41" s="30" t="n">
        <f aca="false">H15*H38</f>
        <v>12150</v>
      </c>
      <c r="I41" s="30" t="n">
        <f aca="false">I15*I38</f>
        <v>24300</v>
      </c>
      <c r="J41" s="30" t="n">
        <f aca="false">J15*J38</f>
        <v>12150</v>
      </c>
      <c r="K41" s="30" t="n">
        <f aca="false">K15*K38</f>
        <v>24300</v>
      </c>
      <c r="L41" s="30" t="n">
        <f aca="false">L15*L38</f>
        <v>12150</v>
      </c>
      <c r="M41" s="30" t="n">
        <f aca="false">M15*M38</f>
        <v>24300</v>
      </c>
      <c r="N41" s="30" t="n">
        <f aca="false">N15*N38</f>
        <v>12150</v>
      </c>
      <c r="O41" s="30" t="n">
        <f aca="false">O15*O38</f>
        <v>24300</v>
      </c>
      <c r="P41" s="30" t="n">
        <f aca="false">P15*P38</f>
        <v>24300</v>
      </c>
      <c r="Q41" s="30" t="n">
        <f aca="false">Q15*Q38</f>
        <v>36450</v>
      </c>
      <c r="R41" s="30" t="n">
        <f aca="false">R15*R38</f>
        <v>24300</v>
      </c>
      <c r="S41" s="30" t="n">
        <f aca="false">S15*S38</f>
        <v>36450</v>
      </c>
      <c r="T41" s="30" t="n">
        <f aca="false">T15*T38</f>
        <v>24300</v>
      </c>
      <c r="U41" s="30" t="n">
        <f aca="false">U15*U38</f>
        <v>36450</v>
      </c>
      <c r="V41" s="30" t="n">
        <f aca="false">V15*V38</f>
        <v>24300</v>
      </c>
      <c r="W41" s="30" t="n">
        <f aca="false">W15*W38</f>
        <v>36450</v>
      </c>
      <c r="X41" s="30" t="n">
        <f aca="false">X15*X38</f>
        <v>24300</v>
      </c>
      <c r="Y41" s="30" t="n">
        <f aca="false">Y15*Y38</f>
        <v>36450</v>
      </c>
      <c r="Z41" s="30" t="n">
        <f aca="false">Z15*Z38</f>
        <v>24300</v>
      </c>
      <c r="AA41" s="30" t="n">
        <f aca="false">AA15*AA38</f>
        <v>36450</v>
      </c>
      <c r="AB41" s="30" t="n">
        <f aca="false">AB15*AB38</f>
        <v>36450</v>
      </c>
      <c r="AC41" s="30" t="n">
        <f aca="false">AC15*AC38</f>
        <v>48600</v>
      </c>
      <c r="AD41" s="30" t="n">
        <f aca="false">AD15*AD38</f>
        <v>36450</v>
      </c>
      <c r="AE41" s="30" t="n">
        <f aca="false">AE15*AE38</f>
        <v>48600</v>
      </c>
      <c r="AF41" s="30" t="n">
        <f aca="false">AF15*AF38</f>
        <v>36450</v>
      </c>
      <c r="AG41" s="30" t="n">
        <f aca="false">AG15*AG38</f>
        <v>36450</v>
      </c>
      <c r="AH41" s="30" t="n">
        <f aca="false">AH15*AH38</f>
        <v>36450</v>
      </c>
      <c r="AI41" s="30" t="n">
        <f aca="false">AI15*AI38</f>
        <v>24300</v>
      </c>
      <c r="AJ41" s="30" t="n">
        <f aca="false">AJ15*AJ38</f>
        <v>24300</v>
      </c>
      <c r="AK41" s="30" t="n">
        <f aca="false">AK15*AK38</f>
        <v>24300</v>
      </c>
    </row>
    <row r="42" customFormat="false" ht="15" hidden="false" customHeight="true" outlineLevel="0" collapsed="false">
      <c r="A42" s="25" t="s">
        <v>275</v>
      </c>
      <c r="B42" s="30" t="n">
        <f aca="false">B32*B37</f>
        <v>0</v>
      </c>
      <c r="C42" s="30" t="n">
        <f aca="false">C32*C37</f>
        <v>0</v>
      </c>
      <c r="D42" s="30" t="n">
        <f aca="false">D32*D37</f>
        <v>202.5</v>
      </c>
      <c r="E42" s="30" t="n">
        <f aca="false">E32*E37</f>
        <v>805.95</v>
      </c>
      <c r="F42" s="30" t="n">
        <f aca="false">F32*F37</f>
        <v>1401.3405</v>
      </c>
      <c r="G42" s="30" t="n">
        <f aca="false">G32*G37</f>
        <v>1992.802095</v>
      </c>
      <c r="H42" s="30" t="n">
        <f aca="false">H32*H37</f>
        <v>2576.32407405</v>
      </c>
      <c r="I42" s="30" t="n">
        <f aca="false">I32*I37</f>
        <v>3156.0358333095</v>
      </c>
      <c r="J42" s="30" t="n">
        <f aca="false">J32*J37</f>
        <v>3727.9254749764</v>
      </c>
      <c r="K42" s="30" t="n">
        <f aca="false">K32*K37</f>
        <v>4296.12122022664</v>
      </c>
      <c r="L42" s="30" t="n">
        <f aca="false">L32*L37</f>
        <v>4856.61000802437</v>
      </c>
      <c r="M42" s="30" t="n">
        <f aca="false">M32*M37</f>
        <v>5413.51890794413</v>
      </c>
      <c r="N42" s="30" t="n">
        <f aca="false">N32*N37</f>
        <v>5962.83371886469</v>
      </c>
      <c r="O42" s="30" t="n">
        <f aca="false">O32*O37</f>
        <v>6508.68038167604</v>
      </c>
      <c r="P42" s="30" t="n">
        <f aca="false">P32*P37</f>
        <v>7249.54357785928</v>
      </c>
      <c r="Q42" s="30" t="n">
        <f aca="false">Q32*Q37</f>
        <v>8185.49814208069</v>
      </c>
      <c r="R42" s="30" t="n">
        <f aca="false">R32*R37</f>
        <v>9110.06816065988</v>
      </c>
      <c r="S42" s="30" t="n">
        <f aca="false">S32*S37</f>
        <v>10027.4174790533</v>
      </c>
      <c r="T42" s="30" t="n">
        <f aca="false">T32*T37</f>
        <v>10933.5683042628</v>
      </c>
      <c r="U42" s="30" t="n">
        <f aca="false">U32*U37</f>
        <v>11832.6826212201</v>
      </c>
      <c r="V42" s="30" t="n">
        <f aca="false">V32*V37</f>
        <v>12720.7807950079</v>
      </c>
      <c r="W42" s="30" t="n">
        <f aca="false">W32*W37</f>
        <v>13602.0229870578</v>
      </c>
      <c r="X42" s="30" t="n">
        <f aca="false">X32*X37</f>
        <v>14472.4277571873</v>
      </c>
      <c r="Y42" s="30" t="n">
        <f aca="false">Y32*Y37</f>
        <v>15336.1534796154</v>
      </c>
      <c r="Z42" s="30" t="n">
        <f aca="false">Z32*Z37</f>
        <v>16189.2169448192</v>
      </c>
      <c r="AA42" s="30" t="n">
        <f aca="false">AA32*AA37</f>
        <v>17035.774775371</v>
      </c>
      <c r="AB42" s="30" t="n">
        <f aca="false">AB32*AB37</f>
        <v>13281.7239909115</v>
      </c>
      <c r="AC42" s="30" t="n">
        <f aca="false">AC32*AC37</f>
        <v>19305.0236073412</v>
      </c>
      <c r="AD42" s="30" t="n">
        <f aca="false">AD32*AD37</f>
        <v>3615.95018349238</v>
      </c>
      <c r="AE42" s="30" t="n">
        <f aca="false">AE32*AE37</f>
        <v>10201.5406816575</v>
      </c>
      <c r="AF42" s="30" t="n">
        <f aca="false">AF32*AF37</f>
        <v>6292.52527484088</v>
      </c>
      <c r="AG42" s="30" t="n">
        <f aca="false">AG32*AG37</f>
        <v>2422.60002209247</v>
      </c>
      <c r="AH42" s="30" t="n">
        <f aca="false">AH32*AH37</f>
        <v>10741.3740218715</v>
      </c>
      <c r="AI42" s="30" t="n">
        <f aca="false">AI32*AI37</f>
        <v>8548.21028165283</v>
      </c>
      <c r="AJ42" s="30" t="n">
        <f aca="false">AJ32*AJ37</f>
        <v>6376.97817883631</v>
      </c>
      <c r="AK42" s="30" t="n">
        <f aca="false">AK32*AK37</f>
        <v>4227.45839704793</v>
      </c>
    </row>
    <row r="43" customFormat="false" ht="15" hidden="false" customHeight="true" outlineLevel="0" collapsed="false">
      <c r="A43" s="23" t="s">
        <v>276</v>
      </c>
      <c r="B43" s="31" t="n">
        <f aca="false">SUM(B39:B42)</f>
        <v>0</v>
      </c>
      <c r="C43" s="31" t="n">
        <f aca="false">SUM(C39:C42)</f>
        <v>0</v>
      </c>
      <c r="D43" s="31" t="n">
        <f aca="false">SUM(D39:D42)</f>
        <v>13477.365</v>
      </c>
      <c r="E43" s="31" t="n">
        <f aca="false">SUM(E39:E42)</f>
        <v>29582.9127</v>
      </c>
      <c r="F43" s="31" t="n">
        <f aca="false">SUM(F39:F42)</f>
        <v>21335.631273</v>
      </c>
      <c r="G43" s="31" t="n">
        <f aca="false">SUM(G39:G42)</f>
        <v>37362.59631027</v>
      </c>
      <c r="H43" s="31" t="n">
        <f aca="false">SUM(H39:H42)</f>
        <v>29037.5180471673</v>
      </c>
      <c r="I43" s="31" t="n">
        <f aca="false">SUM(I39:I42)</f>
        <v>44987.4642166956</v>
      </c>
      <c r="J43" s="31" t="n">
        <f aca="false">SUM(J39:J42)</f>
        <v>36586.1372745287</v>
      </c>
      <c r="K43" s="31" t="n">
        <f aca="false">SUM(K39:K42)</f>
        <v>52460.5972517834</v>
      </c>
      <c r="L43" s="31" t="n">
        <f aca="false">SUM(L39:L42)</f>
        <v>43984.5389792655</v>
      </c>
      <c r="M43" s="31" t="n">
        <f aca="false">SUM(M39:M42)</f>
        <v>59785.0149394729</v>
      </c>
      <c r="N43" s="31" t="n">
        <f aca="false">SUM(N39:N42)</f>
        <v>51235.7124900782</v>
      </c>
      <c r="O43" s="31" t="n">
        <f aca="false">SUM(O39:O42)</f>
        <v>66963.6767151774</v>
      </c>
      <c r="P43" s="31" t="n">
        <f aca="false">SUM(P39:P42)</f>
        <v>71819.9526480256</v>
      </c>
      <c r="Q43" s="31" t="n">
        <f aca="false">SUM(Q39:Q42)</f>
        <v>90105.0308215454</v>
      </c>
      <c r="R43" s="31" t="n">
        <f aca="false">SUM(R39:R42)</f>
        <v>84015.4845633299</v>
      </c>
      <c r="S43" s="31" t="n">
        <f aca="false">SUM(S39:S42)</f>
        <v>102178.607417697</v>
      </c>
      <c r="T43" s="31" t="n">
        <f aca="false">SUM(T39:T42)</f>
        <v>95968.3253935196</v>
      </c>
      <c r="U43" s="31" t="n">
        <f aca="false">SUM(U39:U42)</f>
        <v>114011.919839584</v>
      </c>
      <c r="V43" s="31" t="n">
        <f aca="false">SUM(V39:V42)</f>
        <v>107683.304691189</v>
      </c>
      <c r="W43" s="31" t="n">
        <f aca="false">SUM(W39:W42)</f>
        <v>125609.749344277</v>
      </c>
      <c r="X43" s="31" t="n">
        <f aca="false">SUM(X39:X42)</f>
        <v>119165.155900834</v>
      </c>
      <c r="Y43" s="31" t="n">
        <f aca="false">SUM(Y39:Y42)</f>
        <v>136976.782041826</v>
      </c>
      <c r="Z43" s="31" t="n">
        <f aca="false">SUM(Z39:Z42)</f>
        <v>130418.518271407</v>
      </c>
      <c r="AA43" s="31" t="n">
        <f aca="false">SUM(AA39:AA42)</f>
        <v>148117.610788693</v>
      </c>
      <c r="AB43" s="31" t="n">
        <f aca="false">SUM(AB39:AB42)</f>
        <v>150132.685694101</v>
      </c>
      <c r="AC43" s="31" t="n">
        <f aca="false">SUM(AC39:AC42)</f>
        <v>175142.284743498</v>
      </c>
      <c r="AD43" s="31" t="n">
        <f aca="false">SUM(AD39:AD42)</f>
        <v>154059.899108288</v>
      </c>
      <c r="AE43" s="31" t="n">
        <f aca="false">SUM(AE39:AE42)</f>
        <v>179495.859167205</v>
      </c>
      <c r="AF43" s="31" t="n">
        <f aca="false">SUM(AF39:AF42)</f>
        <v>170058.960975533</v>
      </c>
      <c r="AG43" s="31" t="n">
        <f aca="false">SUM(AG39:AG42)</f>
        <v>171631.315415778</v>
      </c>
      <c r="AH43" s="31" t="n">
        <f aca="false">SUM(AH39:AH42)</f>
        <v>185337.94631162</v>
      </c>
      <c r="AI43" s="31" t="n">
        <f aca="false">SUM(AI39:AI42)</f>
        <v>175203.895898504</v>
      </c>
      <c r="AJ43" s="31" t="n">
        <f aca="false">SUM(AJ39:AJ42)</f>
        <v>176086.069639519</v>
      </c>
      <c r="AK43" s="31" t="n">
        <f aca="false">SUM(AK39:AK42)</f>
        <v>176959.421643123</v>
      </c>
    </row>
    <row r="44" customFormat="false" ht="15" hidden="false" customHeight="true" outlineLevel="0" collapsed="false">
      <c r="A44" s="25" t="s">
        <v>277</v>
      </c>
      <c r="B44" s="30" t="n">
        <f aca="false">B17*SUM(B21:B22)</f>
        <v>0</v>
      </c>
      <c r="C44" s="30" t="n">
        <f aca="false">C17*SUM(C21:C22)</f>
        <v>0</v>
      </c>
      <c r="D44" s="30" t="n">
        <f aca="false">D17*SUM(D21:D22)</f>
        <v>2249.73</v>
      </c>
      <c r="E44" s="30" t="n">
        <f aca="false">E17*SUM(E21:E22)</f>
        <v>6726.6927</v>
      </c>
      <c r="F44" s="30" t="n">
        <f aca="false">F17*SUM(F21:F22)</f>
        <v>8909.155773</v>
      </c>
      <c r="G44" s="30" t="n">
        <f aca="false">G17*SUM(G21:G22)</f>
        <v>13319.52421527</v>
      </c>
      <c r="H44" s="30" t="n">
        <f aca="false">H17*SUM(H21:H22)</f>
        <v>15436.0589731173</v>
      </c>
      <c r="I44" s="30" t="n">
        <f aca="false">I17*SUM(I21:I22)</f>
        <v>19781.1583833861</v>
      </c>
      <c r="J44" s="30" t="n">
        <f aca="false">J17*SUM(J21:J22)</f>
        <v>21833.0767995523</v>
      </c>
      <c r="K44" s="30" t="n">
        <f aca="false">K17*SUM(K21:K22)</f>
        <v>26114.2060315567</v>
      </c>
      <c r="L44" s="30" t="n">
        <f aca="false">L17*SUM(L21:L22)</f>
        <v>28102.7939712412</v>
      </c>
      <c r="M44" s="30" t="n">
        <f aca="false">M17*SUM(M21:M22)</f>
        <v>32321.2260315288</v>
      </c>
      <c r="N44" s="30" t="n">
        <f aca="false">N17*SUM(N21:N22)</f>
        <v>34247.7437712135</v>
      </c>
      <c r="O44" s="30" t="n">
        <f aca="false">O17*SUM(O21:O22)</f>
        <v>38404.7263335013</v>
      </c>
      <c r="P44" s="30" t="n">
        <f aca="false">P17*SUM(P21:P22)</f>
        <v>42520.1390701663</v>
      </c>
      <c r="Q44" s="30" t="n">
        <f aca="false">Q17*SUM(Q21:Q22)</f>
        <v>48844.1276794647</v>
      </c>
      <c r="R44" s="30" t="n">
        <f aca="false">R17*SUM(R21:R22)</f>
        <v>52855.14640267</v>
      </c>
      <c r="S44" s="30" t="n">
        <f aca="false">S17*SUM(S21:S22)</f>
        <v>59075.7849386433</v>
      </c>
      <c r="T44" s="30" t="n">
        <f aca="false">T17*SUM(T21:T22)</f>
        <v>62984.4870892569</v>
      </c>
      <c r="U44" s="30" t="n">
        <f aca="false">U17*SUM(U21:U22)</f>
        <v>69103.8322183643</v>
      </c>
      <c r="V44" s="30" t="n">
        <f aca="false">V17*SUM(V21:V22)</f>
        <v>72912.2538961807</v>
      </c>
      <c r="W44" s="30" t="n">
        <f aca="false">W17*SUM(W21:W22)</f>
        <v>78932.3213572189</v>
      </c>
      <c r="X44" s="30" t="n">
        <f aca="false">X17*SUM(X21:X22)</f>
        <v>82642.4581436467</v>
      </c>
      <c r="Y44" s="30" t="n">
        <f aca="false">Y17*SUM(Y21:Y22)</f>
        <v>88565.2235622102</v>
      </c>
      <c r="Z44" s="30" t="n">
        <f aca="false">Z17*SUM(Z21:Z22)</f>
        <v>92179.0313265881</v>
      </c>
      <c r="AA44" s="30" t="n">
        <f aca="false">AA17*SUM(AA21:AA22)</f>
        <v>98006.4310133222</v>
      </c>
      <c r="AB44" s="30" t="n">
        <f aca="false">AB17*SUM(AB21:AB22)</f>
        <v>103775.556703189</v>
      </c>
      <c r="AC44" s="30" t="n">
        <f aca="false">AC17*SUM(AC21:AC22)</f>
        <v>111736.721136157</v>
      </c>
      <c r="AD44" s="30" t="n">
        <f aca="false">AD17*SUM(AD21:AD22)</f>
        <v>117368.543924796</v>
      </c>
      <c r="AE44" s="30" t="n">
        <f aca="false">AE17*SUM(AE21:AE22)</f>
        <v>125193.778485548</v>
      </c>
      <c r="AF44" s="30" t="n">
        <f aca="false">AF17*SUM(AF21:AF22)</f>
        <v>130691.030700692</v>
      </c>
      <c r="AG44" s="30" t="n">
        <f aca="false">AG17*SUM(AG21:AG22)</f>
        <v>136133.310393685</v>
      </c>
      <c r="AH44" s="30" t="n">
        <f aca="false">AH17*SUM(AH21:AH22)</f>
        <v>141521.167289748</v>
      </c>
      <c r="AI44" s="30" t="n">
        <f aca="false">AI17*SUM(AI21:AI22)</f>
        <v>144605.415616851</v>
      </c>
      <c r="AJ44" s="30" t="n">
        <f aca="false">AJ17*SUM(AJ21:AJ22)</f>
        <v>147658.821460682</v>
      </c>
      <c r="AK44" s="30" t="n">
        <f aca="false">AK17*SUM(AK21:AK22)</f>
        <v>150681.693246076</v>
      </c>
    </row>
    <row r="45" customFormat="false" ht="15" hidden="false" customHeight="true" outlineLevel="0" collapsed="false">
      <c r="A45" s="25" t="s">
        <v>278</v>
      </c>
      <c r="B45" s="30" t="n">
        <f aca="false">B18*(Inputs!$B$29+(Cases!$J$19+Cases!$J$20)*Inputs!$B$30 )*Cases!$J$29</f>
        <v>0</v>
      </c>
      <c r="C45" s="30" t="n">
        <f aca="false">C18*(Inputs!$B$29+(Cases!$J$19+Cases!$J$20)*Inputs!$B$30 )*Cases!$J$29</f>
        <v>0</v>
      </c>
      <c r="D45" s="30" t="n">
        <f aca="false">D18*(Inputs!$B$29+(Cases!$J$19+Cases!$J$20)*Inputs!$B$30 )*Cases!$J$29</f>
        <v>190</v>
      </c>
      <c r="E45" s="30" t="n">
        <f aca="false">E18*(Inputs!$B$29+(Cases!$J$19+Cases!$J$20)*Inputs!$B$30 )*Cases!$J$29</f>
        <v>756.2</v>
      </c>
      <c r="F45" s="30" t="n">
        <f aca="false">F18*(Inputs!$B$29+(Cases!$J$19+Cases!$J$20)*Inputs!$B$30 )*Cases!$J$29</f>
        <v>1314.838</v>
      </c>
      <c r="G45" s="30" t="n">
        <f aca="false">G18*(Inputs!$B$29+(Cases!$J$19+Cases!$J$20)*Inputs!$B$30 )*Cases!$J$29</f>
        <v>1869.78962</v>
      </c>
      <c r="H45" s="30" t="n">
        <f aca="false">H18*(Inputs!$B$29+(Cases!$J$19+Cases!$J$20)*Inputs!$B$30 )*Cases!$J$29</f>
        <v>2417.2917238</v>
      </c>
      <c r="I45" s="30" t="n">
        <f aca="false">I18*(Inputs!$B$29+(Cases!$J$19+Cases!$J$20)*Inputs!$B$30 )*Cases!$J$29</f>
        <v>2961.218806562</v>
      </c>
      <c r="J45" s="30" t="n">
        <f aca="false">J18*(Inputs!$B$29+(Cases!$J$19+Cases!$J$20)*Inputs!$B$30 )*Cases!$J$29</f>
        <v>3497.80661849638</v>
      </c>
      <c r="K45" s="30" t="n">
        <f aca="false">K18*(Inputs!$B$29+(Cases!$J$19+Cases!$J$20)*Inputs!$B$30 )*Cases!$J$29</f>
        <v>4030.92855231142</v>
      </c>
      <c r="L45" s="30" t="n">
        <f aca="false">L18*(Inputs!$B$29+(Cases!$J$19+Cases!$J$20)*Inputs!$B$30 )*Cases!$J$29</f>
        <v>4556.8192667883</v>
      </c>
      <c r="M45" s="30" t="n">
        <f aca="false">M18*(Inputs!$B$29+(Cases!$J$19+Cases!$J$20)*Inputs!$B$30 )*Cases!$J$29</f>
        <v>5079.35107412042</v>
      </c>
      <c r="N45" s="30" t="n">
        <f aca="false">N18*(Inputs!$B$29+(Cases!$J$19+Cases!$J$20)*Inputs!$B$30 )*Cases!$J$29</f>
        <v>5594.75756337921</v>
      </c>
      <c r="O45" s="30" t="n">
        <f aca="false">O18*(Inputs!$B$29+(Cases!$J$19+Cases!$J$20)*Inputs!$B$30 )*Cases!$J$29</f>
        <v>6106.90998774542</v>
      </c>
      <c r="P45" s="30" t="n">
        <f aca="false">P18*(Inputs!$B$29+(Cases!$J$19+Cases!$J$20)*Inputs!$B$30 )*Cases!$J$29</f>
        <v>6802.04088786797</v>
      </c>
      <c r="Q45" s="30" t="n">
        <f aca="false">Q18*(Inputs!$B$29+(Cases!$J$19+Cases!$J$20)*Inputs!$B$30 )*Cases!$J$29</f>
        <v>7680.22047898929</v>
      </c>
      <c r="R45" s="30" t="n">
        <f aca="false">R18*(Inputs!$B$29+(Cases!$J$19+Cases!$J$20)*Inputs!$B$30 )*Cases!$J$29</f>
        <v>8547.7182741994</v>
      </c>
      <c r="S45" s="30" t="n">
        <f aca="false">S18*(Inputs!$B$29+(Cases!$J$19+Cases!$J$20)*Inputs!$B$30 )*Cases!$J$29</f>
        <v>9408.4410914574</v>
      </c>
      <c r="T45" s="30" t="n">
        <f aca="false">T18*(Inputs!$B$29+(Cases!$J$19+Cases!$J$20)*Inputs!$B$30 )*Cases!$J$29</f>
        <v>10258.6566805428</v>
      </c>
      <c r="U45" s="30" t="n">
        <f aca="false">U18*(Inputs!$B$29+(Cases!$J$19+Cases!$J$20)*Inputs!$B$30 )*Cases!$J$29</f>
        <v>11102.2701137374</v>
      </c>
      <c r="V45" s="30" t="n">
        <f aca="false">V18*(Inputs!$B$29+(Cases!$J$19+Cases!$J$20)*Inputs!$B$30 )*Cases!$J$29</f>
        <v>11935.5474126</v>
      </c>
      <c r="W45" s="30" t="n">
        <f aca="false">W18*(Inputs!$B$29+(Cases!$J$19+Cases!$J$20)*Inputs!$B$30 )*Cases!$J$29</f>
        <v>12762.391938474</v>
      </c>
      <c r="X45" s="30" t="n">
        <f aca="false">X18*(Inputs!$B$29+(Cases!$J$19+Cases!$J$20)*Inputs!$B$30 )*Cases!$J$29</f>
        <v>13579.0680190893</v>
      </c>
      <c r="Y45" s="30" t="n">
        <f aca="false">Y18*(Inputs!$B$29+(Cases!$J$19+Cases!$J$20)*Inputs!$B$30 )*Cases!$J$29</f>
        <v>14389.4773388984</v>
      </c>
      <c r="Z45" s="30" t="n">
        <f aca="false">Z18*(Inputs!$B$29+(Cases!$J$19+Cases!$J$20)*Inputs!$B$30 )*Cases!$J$29</f>
        <v>15189.8825655094</v>
      </c>
      <c r="AA45" s="30" t="n">
        <f aca="false">AA18*(Inputs!$B$29+(Cases!$J$19+Cases!$J$20)*Inputs!$B$30 )*Cases!$J$29</f>
        <v>15984.1837398543</v>
      </c>
      <c r="AB45" s="30" t="n">
        <f aca="false">AB18*(Inputs!$B$29+(Cases!$J$19+Cases!$J$20)*Inputs!$B$30 )*Cases!$J$29</f>
        <v>16958.6419024558</v>
      </c>
      <c r="AC45" s="30" t="n">
        <f aca="false">AC18*(Inputs!$B$29+(Cases!$J$19+Cases!$J$20)*Inputs!$B$30 )*Cases!$J$29</f>
        <v>18113.3554834312</v>
      </c>
      <c r="AD45" s="30" t="n">
        <f aca="false">AD18*(Inputs!$B$29+(Cases!$J$19+Cases!$J$20)*Inputs!$B$30 )*Cases!$J$29</f>
        <v>19254.6219285969</v>
      </c>
      <c r="AE45" s="30" t="n">
        <f aca="false">AE18*(Inputs!$B$29+(Cases!$J$19+Cases!$J$20)*Inputs!$B$30 )*Cases!$J$29</f>
        <v>20386.3757093109</v>
      </c>
      <c r="AF45" s="30" t="n">
        <f aca="false">AF18*(Inputs!$B$29+(Cases!$J$19+Cases!$J$20)*Inputs!$B$30 )*Cases!$J$29</f>
        <v>21504.9119522178</v>
      </c>
      <c r="AG45" s="30" t="n">
        <f aca="false">AG18*(Inputs!$B$29+(Cases!$J$19+Cases!$J$20)*Inputs!$B$30 )*Cases!$J$29</f>
        <v>22424.1628326956</v>
      </c>
      <c r="AH45" s="30" t="n">
        <f aca="false">AH18*(Inputs!$B$29+(Cases!$J$19+Cases!$J$20)*Inputs!$B$30 )*Cases!$J$29</f>
        <v>23334.2212043687</v>
      </c>
      <c r="AI45" s="30" t="n">
        <f aca="false">AI18*(Inputs!$B$29+(Cases!$J$19+Cases!$J$20)*Inputs!$B$30 )*Cases!$J$29</f>
        <v>24045.178992325</v>
      </c>
      <c r="AJ45" s="30" t="n">
        <f aca="false">AJ18*(Inputs!$B$29+(Cases!$J$19+Cases!$J$20)*Inputs!$B$30 )*Cases!$J$29</f>
        <v>24560.9272024018</v>
      </c>
      <c r="AK45" s="30" t="n">
        <f aca="false">AK18*(Inputs!$B$29+(Cases!$J$19+Cases!$J$20)*Inputs!$B$30 )*Cases!$J$29</f>
        <v>25071.5179303777</v>
      </c>
    </row>
    <row r="46" customFormat="false" ht="15" hidden="false" customHeight="true" outlineLevel="0" collapsed="false">
      <c r="A46" s="25" t="s">
        <v>279</v>
      </c>
      <c r="B46" s="30" t="n">
        <f aca="false">Staffing!$E$14*Cases!$J$31</f>
        <v>20500</v>
      </c>
      <c r="C46" s="30" t="n">
        <f aca="false">Staffing!$E$14*Cases!$J$31</f>
        <v>20500</v>
      </c>
      <c r="D46" s="30" t="n">
        <f aca="false">Staffing!$E$14*Cases!$J$31</f>
        <v>20500</v>
      </c>
      <c r="E46" s="30" t="n">
        <f aca="false">Staffing!$E$14*Cases!$J$31</f>
        <v>20500</v>
      </c>
      <c r="F46" s="30" t="n">
        <f aca="false">Staffing!$E$14*Cases!$J$31</f>
        <v>20500</v>
      </c>
      <c r="G46" s="30" t="n">
        <f aca="false">Staffing!$E$14*Cases!$J$31</f>
        <v>20500</v>
      </c>
      <c r="H46" s="30" t="n">
        <f aca="false">Staffing!$E$14*Cases!$J$31</f>
        <v>20500</v>
      </c>
      <c r="I46" s="30" t="n">
        <f aca="false">Staffing!$E$14*Cases!$J$31</f>
        <v>20500</v>
      </c>
      <c r="J46" s="30" t="n">
        <f aca="false">Staffing!$E$14*Cases!$J$31</f>
        <v>20500</v>
      </c>
      <c r="K46" s="30" t="n">
        <f aca="false">Staffing!$E$14*Cases!$J$31</f>
        <v>20500</v>
      </c>
      <c r="L46" s="30" t="n">
        <f aca="false">Staffing!$E$14*Cases!$J$31</f>
        <v>20500</v>
      </c>
      <c r="M46" s="30" t="n">
        <f aca="false">Staffing!$E$14*Cases!$J$31</f>
        <v>20500</v>
      </c>
      <c r="N46" s="30" t="n">
        <f aca="false">Staffing!$E$14*Cases!$J$31</f>
        <v>20500</v>
      </c>
      <c r="O46" s="30" t="n">
        <f aca="false">Staffing!$E$14*Cases!$J$31</f>
        <v>20500</v>
      </c>
      <c r="P46" s="30" t="n">
        <f aca="false">Staffing!$E$14*Cases!$J$31</f>
        <v>20500</v>
      </c>
      <c r="Q46" s="30" t="n">
        <f aca="false">Staffing!$E$14*Cases!$J$31</f>
        <v>20500</v>
      </c>
      <c r="R46" s="30" t="n">
        <f aca="false">Staffing!$E$14*Cases!$J$31</f>
        <v>20500</v>
      </c>
      <c r="S46" s="30" t="n">
        <f aca="false">Staffing!$E$14*Cases!$J$31</f>
        <v>20500</v>
      </c>
      <c r="T46" s="30" t="n">
        <f aca="false">Staffing!$E$14*Cases!$J$31</f>
        <v>20500</v>
      </c>
      <c r="U46" s="30" t="n">
        <f aca="false">Staffing!$E$14*Cases!$J$31</f>
        <v>20500</v>
      </c>
      <c r="V46" s="30" t="n">
        <f aca="false">Staffing!$E$14*Cases!$J$31</f>
        <v>20500</v>
      </c>
      <c r="W46" s="30" t="n">
        <f aca="false">Staffing!$E$14*Cases!$J$31</f>
        <v>20500</v>
      </c>
      <c r="X46" s="30" t="n">
        <f aca="false">Staffing!$E$14*Cases!$J$31</f>
        <v>20500</v>
      </c>
      <c r="Y46" s="30" t="n">
        <f aca="false">Staffing!$E$14*Cases!$J$31</f>
        <v>20500</v>
      </c>
      <c r="Z46" s="30" t="n">
        <f aca="false">Staffing!$E$14*Cases!$J$31</f>
        <v>20500</v>
      </c>
      <c r="AA46" s="30" t="n">
        <f aca="false">Staffing!$E$14*Cases!$J$31</f>
        <v>20500</v>
      </c>
      <c r="AB46" s="30" t="n">
        <f aca="false">Staffing!$E$14*Cases!$J$31</f>
        <v>20500</v>
      </c>
      <c r="AC46" s="30" t="n">
        <f aca="false">Staffing!$E$14*Cases!$J$31</f>
        <v>20500</v>
      </c>
      <c r="AD46" s="30" t="n">
        <f aca="false">Staffing!$E$14*Cases!$J$31</f>
        <v>20500</v>
      </c>
      <c r="AE46" s="30" t="n">
        <f aca="false">Staffing!$E$14*Cases!$J$31</f>
        <v>20500</v>
      </c>
      <c r="AF46" s="30" t="n">
        <f aca="false">Staffing!$E$14*Cases!$J$31</f>
        <v>20500</v>
      </c>
      <c r="AG46" s="30" t="n">
        <f aca="false">Staffing!$E$14*Cases!$J$31</f>
        <v>20500</v>
      </c>
      <c r="AH46" s="30" t="n">
        <f aca="false">Staffing!$E$14*Cases!$J$31</f>
        <v>20500</v>
      </c>
      <c r="AI46" s="30" t="n">
        <f aca="false">Staffing!$E$14*Cases!$J$31</f>
        <v>20500</v>
      </c>
      <c r="AJ46" s="30" t="n">
        <f aca="false">Staffing!$E$14*Cases!$J$31</f>
        <v>20500</v>
      </c>
      <c r="AK46" s="30" t="n">
        <f aca="false">Staffing!$E$14*Cases!$J$31</f>
        <v>20500</v>
      </c>
    </row>
    <row r="47" customFormat="false" ht="15" hidden="false" customHeight="true" outlineLevel="0" collapsed="false">
      <c r="A47" s="25" t="s">
        <v>280</v>
      </c>
      <c r="B47" s="30" t="n">
        <f aca="false">B25*Inputs!$B$24*(1+Inputs!$B$16)/12*Cases!$J$31</f>
        <v>0</v>
      </c>
      <c r="C47" s="30" t="n">
        <f aca="false">C25*Inputs!$B$24*(1+Inputs!$B$16)/12*Cases!$J$31</f>
        <v>0</v>
      </c>
      <c r="D47" s="30" t="n">
        <f aca="false">D25*Inputs!$B$24*(1+Inputs!$B$16)/12*Cases!$J$31</f>
        <v>0</v>
      </c>
      <c r="E47" s="30" t="n">
        <f aca="false">E25*Inputs!$B$24*(1+Inputs!$B$16)/12*Cases!$J$31</f>
        <v>0</v>
      </c>
      <c r="F47" s="30" t="n">
        <f aca="false">F25*Inputs!$B$24*(1+Inputs!$B$16)/12*Cases!$J$31</f>
        <v>0</v>
      </c>
      <c r="G47" s="30" t="n">
        <f aca="false">G25*Inputs!$B$24*(1+Inputs!$B$16)/12*Cases!$J$31</f>
        <v>0</v>
      </c>
      <c r="H47" s="30" t="n">
        <f aca="false">H25*Inputs!$B$24*(1+Inputs!$B$16)/12*Cases!$J$31</f>
        <v>0</v>
      </c>
      <c r="I47" s="30" t="n">
        <f aca="false">I25*Inputs!$B$24*(1+Inputs!$B$16)/12*Cases!$J$31</f>
        <v>0</v>
      </c>
      <c r="J47" s="30" t="n">
        <f aca="false">J25*Inputs!$B$24*(1+Inputs!$B$16)/12*Cases!$J$31</f>
        <v>0</v>
      </c>
      <c r="K47" s="30" t="n">
        <f aca="false">K25*Inputs!$B$24*(1+Inputs!$B$16)/12*Cases!$J$31</f>
        <v>0</v>
      </c>
      <c r="L47" s="30" t="n">
        <f aca="false">L25*Inputs!$B$24*(1+Inputs!$B$16)/12*Cases!$J$31</f>
        <v>0</v>
      </c>
      <c r="M47" s="30" t="n">
        <f aca="false">M25*Inputs!$B$24*(1+Inputs!$B$16)/12*Cases!$J$31</f>
        <v>0</v>
      </c>
      <c r="N47" s="30" t="n">
        <f aca="false">N25*Inputs!$B$24*(1+Inputs!$B$16)/12*Cases!$J$31</f>
        <v>10000</v>
      </c>
      <c r="O47" s="30" t="n">
        <f aca="false">O25*Inputs!$B$24*(1+Inputs!$B$16)/12*Cases!$J$31</f>
        <v>10000</v>
      </c>
      <c r="P47" s="30" t="n">
        <f aca="false">P25*Inputs!$B$24*(1+Inputs!$B$16)/12*Cases!$J$31</f>
        <v>10000</v>
      </c>
      <c r="Q47" s="30" t="n">
        <f aca="false">Q25*Inputs!$B$24*(1+Inputs!$B$16)/12*Cases!$J$31</f>
        <v>10000</v>
      </c>
      <c r="R47" s="30" t="n">
        <f aca="false">R25*Inputs!$B$24*(1+Inputs!$B$16)/12*Cases!$J$31</f>
        <v>20000</v>
      </c>
      <c r="S47" s="30" t="n">
        <f aca="false">S25*Inputs!$B$24*(1+Inputs!$B$16)/12*Cases!$J$31</f>
        <v>20000</v>
      </c>
      <c r="T47" s="30" t="n">
        <f aca="false">T25*Inputs!$B$24*(1+Inputs!$B$16)/12*Cases!$J$31</f>
        <v>30000</v>
      </c>
      <c r="U47" s="30" t="n">
        <f aca="false">U25*Inputs!$B$24*(1+Inputs!$B$16)/12*Cases!$J$31</f>
        <v>30000</v>
      </c>
      <c r="V47" s="30" t="n">
        <f aca="false">V25*Inputs!$B$24*(1+Inputs!$B$16)/12*Cases!$J$31</f>
        <v>30000</v>
      </c>
      <c r="W47" s="30" t="n">
        <f aca="false">W25*Inputs!$B$24*(1+Inputs!$B$16)/12*Cases!$J$31</f>
        <v>30000</v>
      </c>
      <c r="X47" s="30" t="n">
        <f aca="false">X25*Inputs!$B$24*(1+Inputs!$B$16)/12*Cases!$J$31</f>
        <v>40000</v>
      </c>
      <c r="Y47" s="30" t="n">
        <f aca="false">Y25*Inputs!$B$24*(1+Inputs!$B$16)/12*Cases!$J$31</f>
        <v>40000</v>
      </c>
      <c r="Z47" s="30" t="n">
        <f aca="false">Z25*Inputs!$B$24*(1+Inputs!$B$16)/12*Cases!$J$31</f>
        <v>40000</v>
      </c>
      <c r="AA47" s="30" t="n">
        <f aca="false">AA25*Inputs!$B$24*(1+Inputs!$B$16)/12*Cases!$J$31</f>
        <v>40000</v>
      </c>
      <c r="AB47" s="30" t="n">
        <f aca="false">AB25*Inputs!$B$24*(1+Inputs!$B$16)/12*Cases!$J$31</f>
        <v>40000</v>
      </c>
      <c r="AC47" s="30" t="n">
        <f aca="false">AC25*Inputs!$B$24*(1+Inputs!$B$16)/12*Cases!$J$31</f>
        <v>40000</v>
      </c>
      <c r="AD47" s="30" t="n">
        <f aca="false">AD25*Inputs!$B$24*(1+Inputs!$B$16)/12*Cases!$J$31</f>
        <v>40000</v>
      </c>
      <c r="AE47" s="30" t="n">
        <f aca="false">AE25*Inputs!$B$24*(1+Inputs!$B$16)/12*Cases!$J$31</f>
        <v>40000</v>
      </c>
      <c r="AF47" s="30" t="n">
        <f aca="false">AF25*Inputs!$B$24*(1+Inputs!$B$16)/12*Cases!$J$31</f>
        <v>40000</v>
      </c>
      <c r="AG47" s="30" t="n">
        <f aca="false">AG25*Inputs!$B$24*(1+Inputs!$B$16)/12*Cases!$J$31</f>
        <v>40000</v>
      </c>
      <c r="AH47" s="30" t="n">
        <f aca="false">AH25*Inputs!$B$24*(1+Inputs!$B$16)/12*Cases!$J$31</f>
        <v>40000</v>
      </c>
      <c r="AI47" s="30" t="n">
        <f aca="false">AI25*Inputs!$B$24*(1+Inputs!$B$16)/12*Cases!$J$31</f>
        <v>40000</v>
      </c>
      <c r="AJ47" s="30" t="n">
        <f aca="false">AJ25*Inputs!$B$24*(1+Inputs!$B$16)/12*Cases!$J$31</f>
        <v>40000</v>
      </c>
      <c r="AK47" s="30" t="n">
        <f aca="false">AK25*Inputs!$B$24*(1+Inputs!$B$16)/12*Cases!$J$31</f>
        <v>40000</v>
      </c>
    </row>
    <row r="48" customFormat="false" ht="15" hidden="false" customHeight="true" outlineLevel="0" collapsed="false">
      <c r="A48" s="25" t="s">
        <v>281</v>
      </c>
      <c r="B48" s="30" t="n">
        <f aca="false">B64*Inputs!$B$31</f>
        <v>0</v>
      </c>
      <c r="C48" s="30" t="n">
        <f aca="false">C64*Inputs!$B$31</f>
        <v>60.75</v>
      </c>
      <c r="D48" s="30" t="n">
        <f aca="false">D64*Inputs!$B$31</f>
        <v>121.5</v>
      </c>
      <c r="E48" s="30" t="n">
        <f aca="false">E64*Inputs!$B$31</f>
        <v>134.0334135</v>
      </c>
      <c r="F48" s="30" t="n">
        <f aca="false">F64*Inputs!$B$31</f>
        <v>294.08583573</v>
      </c>
      <c r="G48" s="30" t="n">
        <f aca="false">G64*Inputs!$B$31</f>
        <v>211.8302496027</v>
      </c>
      <c r="H48" s="30" t="n">
        <f aca="false">H64*Inputs!$B$31</f>
        <v>371.104703471673</v>
      </c>
      <c r="I48" s="30" t="n">
        <f aca="false">I64*Inputs!$B$31</f>
        <v>288.078928666956</v>
      </c>
      <c r="J48" s="30" t="n">
        <f aca="false">J64*Inputs!$B$31</f>
        <v>446.590895745287</v>
      </c>
      <c r="K48" s="30" t="n">
        <f aca="false">K64*Inputs!$B$31</f>
        <v>362.810259017834</v>
      </c>
      <c r="L48" s="30" t="n">
        <f aca="false">L64*Inputs!$B$31</f>
        <v>520.574912792655</v>
      </c>
      <c r="M48" s="30" t="n">
        <f aca="false">M64*Inputs!$B$31</f>
        <v>436.054435894729</v>
      </c>
      <c r="N48" s="30" t="n">
        <f aca="false">N64*Inputs!$B$31</f>
        <v>593.086647900782</v>
      </c>
      <c r="O48" s="30" t="n">
        <f aca="false">O64*Inputs!$B$31</f>
        <v>568.591053651774</v>
      </c>
      <c r="P48" s="30" t="n">
        <f aca="false">P64*Inputs!$B$31</f>
        <v>724.905399480256</v>
      </c>
      <c r="Q48" s="30" t="n">
        <f aca="false">Q64*Inputs!$B$31</f>
        <v>712.232531215454</v>
      </c>
      <c r="R48" s="30" t="n">
        <f aca="false">R64*Inputs!$B$31</f>
        <v>893.862305133299</v>
      </c>
      <c r="S48" s="30" t="n">
        <f aca="false">S64*Inputs!$B$31</f>
        <v>832.968297176966</v>
      </c>
      <c r="T48" s="30" t="n">
        <f aca="false">T64*Inputs!$B$31</f>
        <v>1013.3907134352</v>
      </c>
      <c r="U48" s="30" t="n">
        <f aca="false">U64*Inputs!$B$31</f>
        <v>951.301421395844</v>
      </c>
      <c r="V48" s="30" t="n">
        <f aca="false">V64*Inputs!$B$31</f>
        <v>1130.54050641189</v>
      </c>
      <c r="W48" s="30" t="n">
        <f aca="false">W64*Inputs!$B$31</f>
        <v>1067.27971644277</v>
      </c>
      <c r="X48" s="30" t="n">
        <f aca="false">X64*Inputs!$B$31</f>
        <v>1245.35901850834</v>
      </c>
      <c r="Y48" s="30" t="n">
        <f aca="false">Y64*Inputs!$B$31</f>
        <v>1180.95004341826</v>
      </c>
      <c r="Z48" s="30" t="n">
        <f aca="false">Z64*Inputs!$B$31</f>
        <v>1357.89264221407</v>
      </c>
      <c r="AA48" s="30" t="n">
        <f aca="false">AA64*Inputs!$B$31</f>
        <v>1353.10833088693</v>
      </c>
      <c r="AB48" s="30" t="n">
        <f aca="false">AB64*Inputs!$B$31</f>
        <v>1528.93684680806</v>
      </c>
      <c r="AC48" s="30" t="n">
        <f aca="false">AC64*Inputs!$B$31</f>
        <v>1488.1360883716</v>
      </c>
      <c r="AD48" s="30" t="n">
        <f aca="false">AD64*Inputs!$B$31</f>
        <v>1736.33861896063</v>
      </c>
      <c r="AE48" s="30" t="n">
        <f aca="false">AE64*Inputs!$B$31</f>
        <v>1527.01550117205</v>
      </c>
      <c r="AF48" s="30" t="n">
        <f aca="false">AF64*Inputs!$B$31</f>
        <v>1718.68900575533</v>
      </c>
      <c r="AG48" s="30" t="n">
        <f aca="false">AG64*Inputs!$B$31</f>
        <v>1685.40621365778</v>
      </c>
      <c r="AH48" s="30" t="n">
        <f aca="false">AH64*Inputs!$B$31</f>
        <v>1640.2225226162</v>
      </c>
      <c r="AI48" s="30" t="n">
        <f aca="false">AI64*Inputs!$B$31</f>
        <v>1775.91816848504</v>
      </c>
      <c r="AJ48" s="30" t="n">
        <f aca="false">AJ64*Inputs!$B$31</f>
        <v>1735.73356939519</v>
      </c>
      <c r="AK48" s="30" t="n">
        <f aca="false">AK64*Inputs!$B$31</f>
        <v>1744.46708943123</v>
      </c>
    </row>
    <row r="49" customFormat="false" ht="15" hidden="false" customHeight="true" outlineLevel="0" collapsed="false">
      <c r="A49" s="23" t="s">
        <v>282</v>
      </c>
      <c r="B49" s="31" t="n">
        <f aca="false">SUM(B45:B48)</f>
        <v>20500</v>
      </c>
      <c r="C49" s="31" t="n">
        <f aca="false">SUM(C45:C48)</f>
        <v>20560.75</v>
      </c>
      <c r="D49" s="31" t="n">
        <f aca="false">SUM(D45:D48)</f>
        <v>20811.5</v>
      </c>
      <c r="E49" s="31" t="n">
        <f aca="false">SUM(E45:E48)</f>
        <v>21390.2334135</v>
      </c>
      <c r="F49" s="31" t="n">
        <f aca="false">SUM(F45:F48)</f>
        <v>22108.92383573</v>
      </c>
      <c r="G49" s="31" t="n">
        <f aca="false">SUM(G45:G48)</f>
        <v>22581.6198696027</v>
      </c>
      <c r="H49" s="31" t="n">
        <f aca="false">SUM(H45:H48)</f>
        <v>23288.3964272717</v>
      </c>
      <c r="I49" s="31" t="n">
        <f aca="false">SUM(I45:I48)</f>
        <v>23749.297735229</v>
      </c>
      <c r="J49" s="31" t="n">
        <f aca="false">SUM(J45:J48)</f>
        <v>24444.3975142417</v>
      </c>
      <c r="K49" s="31" t="n">
        <f aca="false">SUM(K45:K48)</f>
        <v>24893.7388113293</v>
      </c>
      <c r="L49" s="31" t="n">
        <f aca="false">SUM(L45:L48)</f>
        <v>25577.394179581</v>
      </c>
      <c r="M49" s="31" t="n">
        <f aca="false">SUM(M45:M48)</f>
        <v>26015.4055100151</v>
      </c>
      <c r="N49" s="31" t="n">
        <f aca="false">SUM(N45:N48)</f>
        <v>36687.84421128</v>
      </c>
      <c r="O49" s="31" t="n">
        <f aca="false">SUM(O45:O48)</f>
        <v>37175.5010413972</v>
      </c>
      <c r="P49" s="31" t="n">
        <f aca="false">SUM(P45:P48)</f>
        <v>38026.9462873482</v>
      </c>
      <c r="Q49" s="31" t="n">
        <f aca="false">SUM(Q45:Q48)</f>
        <v>38892.4530102047</v>
      </c>
      <c r="R49" s="31" t="n">
        <f aca="false">SUM(R45:R48)</f>
        <v>49941.5805793327</v>
      </c>
      <c r="S49" s="31" t="n">
        <f aca="false">SUM(S45:S48)</f>
        <v>50741.4093886344</v>
      </c>
      <c r="T49" s="31" t="n">
        <f aca="false">SUM(T45:T48)</f>
        <v>61772.047393978</v>
      </c>
      <c r="U49" s="31" t="n">
        <f aca="false">SUM(U45:U48)</f>
        <v>62553.5715351332</v>
      </c>
      <c r="V49" s="31" t="n">
        <f aca="false">SUM(V45:V48)</f>
        <v>63566.0879190119</v>
      </c>
      <c r="W49" s="31" t="n">
        <f aca="false">SUM(W45:W48)</f>
        <v>64329.6716549168</v>
      </c>
      <c r="X49" s="31" t="n">
        <f aca="false">SUM(X45:X48)</f>
        <v>75324.4270375976</v>
      </c>
      <c r="Y49" s="31" t="n">
        <f aca="false">SUM(Y45:Y48)</f>
        <v>76070.4273823166</v>
      </c>
      <c r="Z49" s="31" t="n">
        <f aca="false">SUM(Z45:Z48)</f>
        <v>77047.7752077235</v>
      </c>
      <c r="AA49" s="31" t="n">
        <f aca="false">SUM(AA45:AA48)</f>
        <v>77837.2920707412</v>
      </c>
      <c r="AB49" s="31" t="n">
        <f aca="false">SUM(AB45:AB48)</f>
        <v>78987.5787492638</v>
      </c>
      <c r="AC49" s="31" t="n">
        <f aca="false">SUM(AC45:AC48)</f>
        <v>80101.4915718028</v>
      </c>
      <c r="AD49" s="31" t="n">
        <f aca="false">SUM(AD45:AD48)</f>
        <v>81490.9605475575</v>
      </c>
      <c r="AE49" s="31" t="n">
        <f aca="false">SUM(AE45:AE48)</f>
        <v>82413.391210483</v>
      </c>
      <c r="AF49" s="31" t="n">
        <f aca="false">SUM(AF45:AF48)</f>
        <v>83723.6009579732</v>
      </c>
      <c r="AG49" s="31" t="n">
        <f aca="false">SUM(AG45:AG48)</f>
        <v>84609.5690463534</v>
      </c>
      <c r="AH49" s="31" t="n">
        <f aca="false">SUM(AH45:AH48)</f>
        <v>85474.4437269849</v>
      </c>
      <c r="AI49" s="31" t="n">
        <f aca="false">SUM(AI45:AI48)</f>
        <v>86321.09716081</v>
      </c>
      <c r="AJ49" s="31" t="n">
        <f aca="false">SUM(AJ45:AJ48)</f>
        <v>86796.660771797</v>
      </c>
      <c r="AK49" s="31" t="n">
        <f aca="false">SUM(AK45:AK48)</f>
        <v>87315.985019809</v>
      </c>
    </row>
    <row r="50" customFormat="false" ht="15" hidden="false" customHeight="true" outlineLevel="0" collapsed="false">
      <c r="A50" s="23" t="s">
        <v>283</v>
      </c>
      <c r="B50" s="31" t="n">
        <f aca="false">B43-B49</f>
        <v>-20500</v>
      </c>
      <c r="C50" s="31" t="n">
        <f aca="false">C43-C49</f>
        <v>-20560.75</v>
      </c>
      <c r="D50" s="31" t="n">
        <f aca="false">D43-D49</f>
        <v>-7334.135</v>
      </c>
      <c r="E50" s="31" t="n">
        <f aca="false">E43-E49</f>
        <v>8192.6792865</v>
      </c>
      <c r="F50" s="31" t="n">
        <f aca="false">F43-F49</f>
        <v>-773.292562729999</v>
      </c>
      <c r="G50" s="31" t="n">
        <f aca="false">G43-G49</f>
        <v>14780.9764406673</v>
      </c>
      <c r="H50" s="31" t="n">
        <f aca="false">H43-H49</f>
        <v>5749.12161989563</v>
      </c>
      <c r="I50" s="31" t="n">
        <f aca="false">I43-I49</f>
        <v>21238.1664814667</v>
      </c>
      <c r="J50" s="31" t="n">
        <f aca="false">J43-J49</f>
        <v>12141.739760287</v>
      </c>
      <c r="K50" s="31" t="n">
        <f aca="false">K43-K49</f>
        <v>27566.8584404541</v>
      </c>
      <c r="L50" s="31" t="n">
        <f aca="false">L43-L49</f>
        <v>18407.1447996846</v>
      </c>
      <c r="M50" s="31" t="n">
        <f aca="false">M43-M49</f>
        <v>33769.6094294578</v>
      </c>
      <c r="N50" s="31" t="n">
        <f aca="false">N43-N49</f>
        <v>14547.8682787982</v>
      </c>
      <c r="O50" s="31" t="n">
        <f aca="false">O43-O49</f>
        <v>29788.1756737802</v>
      </c>
      <c r="P50" s="31" t="n">
        <f aca="false">P43-P49</f>
        <v>33793.0063606774</v>
      </c>
      <c r="Q50" s="31" t="n">
        <f aca="false">Q43-Q49</f>
        <v>51212.5778113406</v>
      </c>
      <c r="R50" s="31" t="n">
        <f aca="false">R43-R49</f>
        <v>34073.9039839972</v>
      </c>
      <c r="S50" s="31" t="n">
        <f aca="false">S43-S49</f>
        <v>51437.1980290622</v>
      </c>
      <c r="T50" s="31" t="n">
        <f aca="false">T43-T49</f>
        <v>34196.2779995416</v>
      </c>
      <c r="U50" s="31" t="n">
        <f aca="false">U43-U49</f>
        <v>51458.3483044512</v>
      </c>
      <c r="V50" s="31" t="n">
        <f aca="false">V43-V49</f>
        <v>44117.2167721767</v>
      </c>
      <c r="W50" s="31" t="n">
        <f aca="false">W43-W49</f>
        <v>61280.0776893599</v>
      </c>
      <c r="X50" s="31" t="n">
        <f aca="false">X43-X49</f>
        <v>43840.7288632363</v>
      </c>
      <c r="Y50" s="31" t="n">
        <f aca="false">Y43-Y49</f>
        <v>60906.3546595089</v>
      </c>
      <c r="Z50" s="31" t="n">
        <f aca="false">Z43-Z49</f>
        <v>53370.7430636839</v>
      </c>
      <c r="AA50" s="31" t="n">
        <f aca="false">AA43-AA49</f>
        <v>70280.318717952</v>
      </c>
      <c r="AB50" s="31" t="n">
        <f aca="false">AB43-AB49</f>
        <v>71145.1069448367</v>
      </c>
      <c r="AC50" s="31" t="n">
        <f aca="false">AC43-AC49</f>
        <v>95040.7931716955</v>
      </c>
      <c r="AD50" s="31" t="n">
        <f aca="false">AD43-AD49</f>
        <v>72568.9385607304</v>
      </c>
      <c r="AE50" s="31" t="n">
        <f aca="false">AE43-AE49</f>
        <v>97082.4679567221</v>
      </c>
      <c r="AF50" s="31" t="n">
        <f aca="false">AF43-AF49</f>
        <v>86335.3600175599</v>
      </c>
      <c r="AG50" s="31" t="n">
        <f aca="false">AG43-AG49</f>
        <v>87021.7463694243</v>
      </c>
      <c r="AH50" s="31" t="n">
        <f aca="false">AH43-AH49</f>
        <v>99863.502584635</v>
      </c>
      <c r="AI50" s="31" t="n">
        <f aca="false">AI43-AI49</f>
        <v>88882.7987376937</v>
      </c>
      <c r="AJ50" s="31" t="n">
        <f aca="false">AJ43-AJ49</f>
        <v>89289.4088677217</v>
      </c>
      <c r="AK50" s="31" t="n">
        <f aca="false">AK43-AK49</f>
        <v>89643.4366233145</v>
      </c>
    </row>
    <row r="51" customFormat="false" ht="15" hidden="false" customHeight="true" outlineLevel="0" collapsed="false">
      <c r="A51" s="25" t="s">
        <v>284</v>
      </c>
      <c r="B51" s="29" t="n">
        <f aca="false">IFERROR(B50/B43,0)</f>
        <v>0</v>
      </c>
      <c r="C51" s="29" t="n">
        <f aca="false">IFERROR(C50/C43,0)</f>
        <v>0</v>
      </c>
      <c r="D51" s="29" t="n">
        <f aca="false">IFERROR(D50/D43,0)</f>
        <v>-0.544181670526843</v>
      </c>
      <c r="E51" s="29" t="n">
        <f aca="false">IFERROR(E50/E43,0)</f>
        <v>0.27693957554423</v>
      </c>
      <c r="F51" s="29" t="n">
        <f aca="false">IFERROR(F50/F43,0)</f>
        <v>-0.0362441848021901</v>
      </c>
      <c r="G51" s="29" t="n">
        <f aca="false">IFERROR(G50/G43,0)</f>
        <v>0.395608921765546</v>
      </c>
      <c r="H51" s="29" t="n">
        <f aca="false">IFERROR(H50/H43,0)</f>
        <v>0.197989429074379</v>
      </c>
      <c r="I51" s="29" t="n">
        <f aca="false">IFERROR(I50/I43,0)</f>
        <v>0.472090766867114</v>
      </c>
      <c r="J51" s="29" t="n">
        <f aca="false">IFERROR(J50/J43,0)</f>
        <v>0.331867222526935</v>
      </c>
      <c r="K51" s="29" t="n">
        <f aca="false">IFERROR(K50/K43,0)</f>
        <v>0.525477403700679</v>
      </c>
      <c r="L51" s="29" t="n">
        <f aca="false">IFERROR(L50/L43,0)</f>
        <v>0.418491252309403</v>
      </c>
      <c r="M51" s="29" t="n">
        <f aca="false">IFERROR(M50/M43,0)</f>
        <v>0.564850731636457</v>
      </c>
      <c r="N51" s="29" t="n">
        <f aca="false">IFERROR(N50/N43,0)</f>
        <v>0.283940001451436</v>
      </c>
      <c r="O51" s="29" t="n">
        <f aca="false">IFERROR(O50/O43,0)</f>
        <v>0.44484080228272</v>
      </c>
      <c r="P51" s="29" t="n">
        <f aca="false">IFERROR(P50/P43,0)</f>
        <v>0.470523929837294</v>
      </c>
      <c r="Q51" s="29" t="n">
        <f aca="false">IFERROR(Q50/Q43,0)</f>
        <v>0.568365354790989</v>
      </c>
      <c r="R51" s="29" t="n">
        <f aca="false">IFERROR(R50/R43,0)</f>
        <v>0.40556695186722</v>
      </c>
      <c r="S51" s="29" t="n">
        <f aca="false">IFERROR(S50/S43,0)</f>
        <v>0.50340476670221</v>
      </c>
      <c r="T51" s="29" t="n">
        <f aca="false">IFERROR(T50/T43,0)</f>
        <v>0.356328797645673</v>
      </c>
      <c r="U51" s="29" t="n">
        <f aca="false">IFERROR(U50/U43,0)</f>
        <v>0.451341827914603</v>
      </c>
      <c r="V51" s="29" t="n">
        <f aca="false">IFERROR(V50/V43,0)</f>
        <v>0.40969412016742</v>
      </c>
      <c r="W51" s="29" t="n">
        <f aca="false">IFERROR(W50/W43,0)</f>
        <v>0.487860838901929</v>
      </c>
      <c r="X51" s="29" t="n">
        <f aca="false">IFERROR(X50/X43,0)</f>
        <v>0.367898892355072</v>
      </c>
      <c r="Y51" s="29" t="n">
        <f aca="false">IFERROR(Y50/Y43,0)</f>
        <v>0.444647288041205</v>
      </c>
      <c r="Z51" s="29" t="n">
        <f aca="false">IFERROR(Z50/Z43,0)</f>
        <v>0.409226724632899</v>
      </c>
      <c r="AA51" s="29" t="n">
        <f aca="false">IFERROR(AA50/AA43,0)</f>
        <v>0.474489956621127</v>
      </c>
      <c r="AB51" s="29" t="n">
        <f aca="false">IFERROR(AB50/AB43,0)</f>
        <v>0.473881530966527</v>
      </c>
      <c r="AC51" s="29" t="n">
        <f aca="false">IFERROR(AC50/AC43,0)</f>
        <v>0.542649042810455</v>
      </c>
      <c r="AD51" s="29" t="n">
        <f aca="false">IFERROR(AD50/AD43,0)</f>
        <v>0.47104365886753</v>
      </c>
      <c r="AE51" s="29" t="n">
        <f aca="false">IFERROR(AE50/AE43,0)</f>
        <v>0.540861880642535</v>
      </c>
      <c r="AF51" s="29" t="n">
        <f aca="false">IFERROR(AF50/AF43,0)</f>
        <v>0.507678980997545</v>
      </c>
      <c r="AG51" s="29" t="n">
        <f aca="false">IFERROR(AG50/AG43,0)</f>
        <v>0.507027206303312</v>
      </c>
      <c r="AH51" s="29" t="n">
        <f aca="false">IFERROR(AH50/AH43,0)</f>
        <v>0.538818437195416</v>
      </c>
      <c r="AI51" s="29" t="n">
        <f aca="false">IFERROR(AI50/AI43,0)</f>
        <v>0.507310629605998</v>
      </c>
      <c r="AJ51" s="29" t="n">
        <f aca="false">IFERROR(AJ50/AJ43,0)</f>
        <v>0.507078209255928</v>
      </c>
      <c r="AK51" s="29" t="n">
        <f aca="false">IFERROR(AK50/AK43,0)</f>
        <v>0.506576229685581</v>
      </c>
    </row>
    <row r="52" customFormat="false" ht="15" hidden="false" customHeight="true" outlineLevel="0" collapsed="false">
      <c r="A52" s="25" t="s">
        <v>285</v>
      </c>
      <c r="B52" s="30" t="n">
        <f aca="false">Staffing!$E$15*Cases!$J$31</f>
        <v>33875</v>
      </c>
      <c r="C52" s="30" t="n">
        <f aca="false">Staffing!$E$15*Cases!$J$31</f>
        <v>33875</v>
      </c>
      <c r="D52" s="30" t="n">
        <f aca="false">Staffing!$E$15*Cases!$J$31</f>
        <v>33875</v>
      </c>
      <c r="E52" s="30" t="n">
        <f aca="false">Staffing!$E$15*Cases!$J$31</f>
        <v>33875</v>
      </c>
      <c r="F52" s="30" t="n">
        <f aca="false">Staffing!$E$15*Cases!$J$31</f>
        <v>33875</v>
      </c>
      <c r="G52" s="30" t="n">
        <f aca="false">Staffing!$E$15*Cases!$J$31</f>
        <v>33875</v>
      </c>
      <c r="H52" s="30" t="n">
        <f aca="false">Staffing!$E$15*Cases!$J$31</f>
        <v>33875</v>
      </c>
      <c r="I52" s="30" t="n">
        <f aca="false">Staffing!$E$15*Cases!$J$31</f>
        <v>33875</v>
      </c>
      <c r="J52" s="30" t="n">
        <f aca="false">Staffing!$E$15*Cases!$J$31</f>
        <v>33875</v>
      </c>
      <c r="K52" s="30" t="n">
        <f aca="false">Staffing!$E$15*Cases!$J$31</f>
        <v>33875</v>
      </c>
      <c r="L52" s="30" t="n">
        <f aca="false">Staffing!$E$15*Cases!$J$31</f>
        <v>33875</v>
      </c>
      <c r="M52" s="30" t="n">
        <f aca="false">Staffing!$E$15*Cases!$J$31</f>
        <v>33875</v>
      </c>
      <c r="N52" s="30" t="n">
        <f aca="false">Staffing!$E$15*Cases!$J$31</f>
        <v>33875</v>
      </c>
      <c r="O52" s="30" t="n">
        <f aca="false">Staffing!$E$15*Cases!$J$31</f>
        <v>33875</v>
      </c>
      <c r="P52" s="30" t="n">
        <f aca="false">Staffing!$E$15*Cases!$J$31</f>
        <v>33875</v>
      </c>
      <c r="Q52" s="30" t="n">
        <f aca="false">Staffing!$E$15*Cases!$J$31</f>
        <v>33875</v>
      </c>
      <c r="R52" s="30" t="n">
        <f aca="false">Staffing!$E$15*Cases!$J$31</f>
        <v>33875</v>
      </c>
      <c r="S52" s="30" t="n">
        <f aca="false">Staffing!$E$15*Cases!$J$31</f>
        <v>33875</v>
      </c>
      <c r="T52" s="30" t="n">
        <f aca="false">Staffing!$E$15*Cases!$J$31</f>
        <v>33875</v>
      </c>
      <c r="U52" s="30" t="n">
        <f aca="false">Staffing!$E$15*Cases!$J$31</f>
        <v>33875</v>
      </c>
      <c r="V52" s="30" t="n">
        <f aca="false">Staffing!$E$15*Cases!$J$31</f>
        <v>33875</v>
      </c>
      <c r="W52" s="30" t="n">
        <f aca="false">Staffing!$E$15*Cases!$J$31</f>
        <v>33875</v>
      </c>
      <c r="X52" s="30" t="n">
        <f aca="false">Staffing!$E$15*Cases!$J$31</f>
        <v>33875</v>
      </c>
      <c r="Y52" s="30" t="n">
        <f aca="false">Staffing!$E$15*Cases!$J$31</f>
        <v>33875</v>
      </c>
      <c r="Z52" s="30" t="n">
        <f aca="false">Staffing!$E$15*Cases!$J$31</f>
        <v>33875</v>
      </c>
      <c r="AA52" s="30" t="n">
        <f aca="false">Staffing!$E$15*Cases!$J$31</f>
        <v>33875</v>
      </c>
      <c r="AB52" s="30" t="n">
        <f aca="false">Staffing!$E$15*Cases!$J$31</f>
        <v>33875</v>
      </c>
      <c r="AC52" s="30" t="n">
        <f aca="false">Staffing!$E$15*Cases!$J$31</f>
        <v>33875</v>
      </c>
      <c r="AD52" s="30" t="n">
        <f aca="false">Staffing!$E$15*Cases!$J$31</f>
        <v>33875</v>
      </c>
      <c r="AE52" s="30" t="n">
        <f aca="false">Staffing!$E$15*Cases!$J$31</f>
        <v>33875</v>
      </c>
      <c r="AF52" s="30" t="n">
        <f aca="false">Staffing!$E$15*Cases!$J$31</f>
        <v>33875</v>
      </c>
      <c r="AG52" s="30" t="n">
        <f aca="false">Staffing!$E$15*Cases!$J$31</f>
        <v>33875</v>
      </c>
      <c r="AH52" s="30" t="n">
        <f aca="false">Staffing!$E$15*Cases!$J$31</f>
        <v>33875</v>
      </c>
      <c r="AI52" s="30" t="n">
        <f aca="false">Staffing!$E$15*Cases!$J$31</f>
        <v>33875</v>
      </c>
      <c r="AJ52" s="30" t="n">
        <f aca="false">Staffing!$E$15*Cases!$J$31</f>
        <v>33875</v>
      </c>
      <c r="AK52" s="30" t="n">
        <f aca="false">Staffing!$E$15*Cases!$J$31</f>
        <v>33875</v>
      </c>
    </row>
    <row r="53" customFormat="false" ht="15" hidden="false" customHeight="true" outlineLevel="0" collapsed="false">
      <c r="A53" s="25" t="s">
        <v>286</v>
      </c>
      <c r="B53" s="30" t="n">
        <f aca="false">Inputs!$B$17</f>
        <v>7500</v>
      </c>
      <c r="C53" s="30" t="n">
        <f aca="false">Inputs!$B$17</f>
        <v>7500</v>
      </c>
      <c r="D53" s="30" t="n">
        <f aca="false">Inputs!$B$17</f>
        <v>7500</v>
      </c>
      <c r="E53" s="30" t="n">
        <f aca="false">Inputs!$B$17</f>
        <v>7500</v>
      </c>
      <c r="F53" s="30" t="n">
        <f aca="false">Inputs!$B$17</f>
        <v>7500</v>
      </c>
      <c r="G53" s="30" t="n">
        <f aca="false">Inputs!$B$17</f>
        <v>7500</v>
      </c>
      <c r="H53" s="30" t="n">
        <f aca="false">Inputs!$B$17</f>
        <v>7500</v>
      </c>
      <c r="I53" s="30" t="n">
        <f aca="false">Inputs!$B$17</f>
        <v>7500</v>
      </c>
      <c r="J53" s="30" t="n">
        <f aca="false">Inputs!$B$17</f>
        <v>7500</v>
      </c>
      <c r="K53" s="30" t="n">
        <f aca="false">Inputs!$B$17</f>
        <v>7500</v>
      </c>
      <c r="L53" s="30" t="n">
        <f aca="false">Inputs!$B$17</f>
        <v>7500</v>
      </c>
      <c r="M53" s="30" t="n">
        <f aca="false">Inputs!$B$17</f>
        <v>7500</v>
      </c>
      <c r="N53" s="30" t="n">
        <f aca="false">Inputs!$B$17</f>
        <v>7500</v>
      </c>
      <c r="O53" s="30" t="n">
        <f aca="false">Inputs!$B$17</f>
        <v>7500</v>
      </c>
      <c r="P53" s="30" t="n">
        <f aca="false">Inputs!$B$17</f>
        <v>7500</v>
      </c>
      <c r="Q53" s="30" t="n">
        <f aca="false">Inputs!$B$17</f>
        <v>7500</v>
      </c>
      <c r="R53" s="30" t="n">
        <f aca="false">Inputs!$B$17</f>
        <v>7500</v>
      </c>
      <c r="S53" s="30" t="n">
        <f aca="false">Inputs!$B$17</f>
        <v>7500</v>
      </c>
      <c r="T53" s="30" t="n">
        <f aca="false">Inputs!$B$17</f>
        <v>7500</v>
      </c>
      <c r="U53" s="30" t="n">
        <f aca="false">Inputs!$B$17</f>
        <v>7500</v>
      </c>
      <c r="V53" s="30" t="n">
        <f aca="false">Inputs!$B$17</f>
        <v>7500</v>
      </c>
      <c r="W53" s="30" t="n">
        <f aca="false">Inputs!$B$17</f>
        <v>7500</v>
      </c>
      <c r="X53" s="30" t="n">
        <f aca="false">Inputs!$B$17</f>
        <v>7500</v>
      </c>
      <c r="Y53" s="30" t="n">
        <f aca="false">Inputs!$B$17</f>
        <v>7500</v>
      </c>
      <c r="Z53" s="30" t="n">
        <f aca="false">Inputs!$B$17</f>
        <v>7500</v>
      </c>
      <c r="AA53" s="30" t="n">
        <f aca="false">Inputs!$B$17</f>
        <v>7500</v>
      </c>
      <c r="AB53" s="30" t="n">
        <f aca="false">Inputs!$B$17</f>
        <v>7500</v>
      </c>
      <c r="AC53" s="30" t="n">
        <f aca="false">Inputs!$B$17</f>
        <v>7500</v>
      </c>
      <c r="AD53" s="30" t="n">
        <f aca="false">Inputs!$B$17</f>
        <v>7500</v>
      </c>
      <c r="AE53" s="30" t="n">
        <f aca="false">Inputs!$B$17</f>
        <v>7500</v>
      </c>
      <c r="AF53" s="30" t="n">
        <f aca="false">Inputs!$B$17</f>
        <v>7500</v>
      </c>
      <c r="AG53" s="30" t="n">
        <f aca="false">Inputs!$B$17</f>
        <v>7500</v>
      </c>
      <c r="AH53" s="30" t="n">
        <f aca="false">Inputs!$B$17</f>
        <v>7500</v>
      </c>
      <c r="AI53" s="30" t="n">
        <f aca="false">Inputs!$B$17</f>
        <v>7500</v>
      </c>
      <c r="AJ53" s="30" t="n">
        <f aca="false">Inputs!$B$17</f>
        <v>7500</v>
      </c>
      <c r="AK53" s="30" t="n">
        <f aca="false">Inputs!$B$17</f>
        <v>7500</v>
      </c>
    </row>
    <row r="54" customFormat="false" ht="15" hidden="false" customHeight="true" outlineLevel="0" collapsed="false">
      <c r="A54" s="25" t="s">
        <v>287</v>
      </c>
      <c r="B54" s="30" t="n">
        <f aca="false">Inputs!$B$18</f>
        <v>6000</v>
      </c>
      <c r="C54" s="30" t="n">
        <f aca="false">Inputs!$B$18</f>
        <v>6000</v>
      </c>
      <c r="D54" s="30" t="n">
        <f aca="false">Inputs!$B$18</f>
        <v>6000</v>
      </c>
      <c r="E54" s="30" t="n">
        <f aca="false">Inputs!$B$18</f>
        <v>6000</v>
      </c>
      <c r="F54" s="30" t="n">
        <f aca="false">Inputs!$B$18</f>
        <v>6000</v>
      </c>
      <c r="G54" s="30" t="n">
        <f aca="false">Inputs!$B$18</f>
        <v>6000</v>
      </c>
      <c r="H54" s="30" t="n">
        <f aca="false">Inputs!$B$18</f>
        <v>6000</v>
      </c>
      <c r="I54" s="30" t="n">
        <f aca="false">Inputs!$B$18</f>
        <v>6000</v>
      </c>
      <c r="J54" s="30" t="n">
        <f aca="false">Inputs!$B$18</f>
        <v>6000</v>
      </c>
      <c r="K54" s="30" t="n">
        <f aca="false">Inputs!$B$18</f>
        <v>6000</v>
      </c>
      <c r="L54" s="30" t="n">
        <f aca="false">Inputs!$B$18</f>
        <v>6000</v>
      </c>
      <c r="M54" s="30" t="n">
        <f aca="false">Inputs!$B$18</f>
        <v>6000</v>
      </c>
      <c r="N54" s="30" t="n">
        <f aca="false">Inputs!$B$18</f>
        <v>6000</v>
      </c>
      <c r="O54" s="30" t="n">
        <f aca="false">Inputs!$B$18</f>
        <v>6000</v>
      </c>
      <c r="P54" s="30" t="n">
        <f aca="false">Inputs!$B$18</f>
        <v>6000</v>
      </c>
      <c r="Q54" s="30" t="n">
        <f aca="false">Inputs!$B$18</f>
        <v>6000</v>
      </c>
      <c r="R54" s="30" t="n">
        <f aca="false">Inputs!$B$18</f>
        <v>6000</v>
      </c>
      <c r="S54" s="30" t="n">
        <f aca="false">Inputs!$B$18</f>
        <v>6000</v>
      </c>
      <c r="T54" s="30" t="n">
        <f aca="false">Inputs!$B$18</f>
        <v>6000</v>
      </c>
      <c r="U54" s="30" t="n">
        <f aca="false">Inputs!$B$18</f>
        <v>6000</v>
      </c>
      <c r="V54" s="30" t="n">
        <f aca="false">Inputs!$B$18</f>
        <v>6000</v>
      </c>
      <c r="W54" s="30" t="n">
        <f aca="false">Inputs!$B$18</f>
        <v>6000</v>
      </c>
      <c r="X54" s="30" t="n">
        <f aca="false">Inputs!$B$18</f>
        <v>6000</v>
      </c>
      <c r="Y54" s="30" t="n">
        <f aca="false">Inputs!$B$18</f>
        <v>6000</v>
      </c>
      <c r="Z54" s="30" t="n">
        <f aca="false">Inputs!$B$18</f>
        <v>6000</v>
      </c>
      <c r="AA54" s="30" t="n">
        <f aca="false">Inputs!$B$18</f>
        <v>6000</v>
      </c>
      <c r="AB54" s="30" t="n">
        <f aca="false">Inputs!$B$18</f>
        <v>6000</v>
      </c>
      <c r="AC54" s="30" t="n">
        <f aca="false">Inputs!$B$18</f>
        <v>6000</v>
      </c>
      <c r="AD54" s="30" t="n">
        <f aca="false">Inputs!$B$18</f>
        <v>6000</v>
      </c>
      <c r="AE54" s="30" t="n">
        <f aca="false">Inputs!$B$18</f>
        <v>6000</v>
      </c>
      <c r="AF54" s="30" t="n">
        <f aca="false">Inputs!$B$18</f>
        <v>6000</v>
      </c>
      <c r="AG54" s="30" t="n">
        <f aca="false">Inputs!$B$18</f>
        <v>6000</v>
      </c>
      <c r="AH54" s="30" t="n">
        <f aca="false">Inputs!$B$18</f>
        <v>6000</v>
      </c>
      <c r="AI54" s="30" t="n">
        <f aca="false">Inputs!$B$18</f>
        <v>6000</v>
      </c>
      <c r="AJ54" s="30" t="n">
        <f aca="false">Inputs!$B$18</f>
        <v>6000</v>
      </c>
      <c r="AK54" s="30" t="n">
        <f aca="false">Inputs!$B$18</f>
        <v>6000</v>
      </c>
    </row>
    <row r="55" customFormat="false" ht="15" hidden="false" customHeight="true" outlineLevel="0" collapsed="false">
      <c r="A55" s="25" t="s">
        <v>288</v>
      </c>
      <c r="B55" s="30" t="n">
        <f aca="false">Inputs!$B$19</f>
        <v>2000</v>
      </c>
      <c r="C55" s="30" t="n">
        <f aca="false">Inputs!$B$19</f>
        <v>2000</v>
      </c>
      <c r="D55" s="30" t="n">
        <f aca="false">Inputs!$B$19</f>
        <v>2000</v>
      </c>
      <c r="E55" s="30" t="n">
        <f aca="false">Inputs!$B$19</f>
        <v>2000</v>
      </c>
      <c r="F55" s="30" t="n">
        <f aca="false">Inputs!$B$19</f>
        <v>2000</v>
      </c>
      <c r="G55" s="30" t="n">
        <f aca="false">Inputs!$B$19</f>
        <v>2000</v>
      </c>
      <c r="H55" s="30" t="n">
        <f aca="false">Inputs!$B$19</f>
        <v>2000</v>
      </c>
      <c r="I55" s="30" t="n">
        <f aca="false">Inputs!$B$19</f>
        <v>2000</v>
      </c>
      <c r="J55" s="30" t="n">
        <f aca="false">Inputs!$B$19</f>
        <v>2000</v>
      </c>
      <c r="K55" s="30" t="n">
        <f aca="false">Inputs!$B$19</f>
        <v>2000</v>
      </c>
      <c r="L55" s="30" t="n">
        <f aca="false">Inputs!$B$19</f>
        <v>2000</v>
      </c>
      <c r="M55" s="30" t="n">
        <f aca="false">Inputs!$B$19</f>
        <v>2000</v>
      </c>
      <c r="N55" s="30" t="n">
        <f aca="false">Inputs!$B$19</f>
        <v>2000</v>
      </c>
      <c r="O55" s="30" t="n">
        <f aca="false">Inputs!$B$19</f>
        <v>2000</v>
      </c>
      <c r="P55" s="30" t="n">
        <f aca="false">Inputs!$B$19</f>
        <v>2000</v>
      </c>
      <c r="Q55" s="30" t="n">
        <f aca="false">Inputs!$B$19</f>
        <v>2000</v>
      </c>
      <c r="R55" s="30" t="n">
        <f aca="false">Inputs!$B$19</f>
        <v>2000</v>
      </c>
      <c r="S55" s="30" t="n">
        <f aca="false">Inputs!$B$19</f>
        <v>2000</v>
      </c>
      <c r="T55" s="30" t="n">
        <f aca="false">Inputs!$B$19</f>
        <v>2000</v>
      </c>
      <c r="U55" s="30" t="n">
        <f aca="false">Inputs!$B$19</f>
        <v>2000</v>
      </c>
      <c r="V55" s="30" t="n">
        <f aca="false">Inputs!$B$19</f>
        <v>2000</v>
      </c>
      <c r="W55" s="30" t="n">
        <f aca="false">Inputs!$B$19</f>
        <v>2000</v>
      </c>
      <c r="X55" s="30" t="n">
        <f aca="false">Inputs!$B$19</f>
        <v>2000</v>
      </c>
      <c r="Y55" s="30" t="n">
        <f aca="false">Inputs!$B$19</f>
        <v>2000</v>
      </c>
      <c r="Z55" s="30" t="n">
        <f aca="false">Inputs!$B$19</f>
        <v>2000</v>
      </c>
      <c r="AA55" s="30" t="n">
        <f aca="false">Inputs!$B$19</f>
        <v>2000</v>
      </c>
      <c r="AB55" s="30" t="n">
        <f aca="false">Inputs!$B$19</f>
        <v>2000</v>
      </c>
      <c r="AC55" s="30" t="n">
        <f aca="false">Inputs!$B$19</f>
        <v>2000</v>
      </c>
      <c r="AD55" s="30" t="n">
        <f aca="false">Inputs!$B$19</f>
        <v>2000</v>
      </c>
      <c r="AE55" s="30" t="n">
        <f aca="false">Inputs!$B$19</f>
        <v>2000</v>
      </c>
      <c r="AF55" s="30" t="n">
        <f aca="false">Inputs!$B$19</f>
        <v>2000</v>
      </c>
      <c r="AG55" s="30" t="n">
        <f aca="false">Inputs!$B$19</f>
        <v>2000</v>
      </c>
      <c r="AH55" s="30" t="n">
        <f aca="false">Inputs!$B$19</f>
        <v>2000</v>
      </c>
      <c r="AI55" s="30" t="n">
        <f aca="false">Inputs!$B$19</f>
        <v>2000</v>
      </c>
      <c r="AJ55" s="30" t="n">
        <f aca="false">Inputs!$B$19</f>
        <v>2000</v>
      </c>
      <c r="AK55" s="30" t="n">
        <f aca="false">Inputs!$B$19</f>
        <v>2000</v>
      </c>
    </row>
    <row r="56" customFormat="false" ht="15" hidden="false" customHeight="true" outlineLevel="0" collapsed="false">
      <c r="A56" s="25" t="s">
        <v>289</v>
      </c>
      <c r="B56" s="30" t="n">
        <f aca="false">B62*Cases!$J$28</f>
        <v>0</v>
      </c>
      <c r="C56" s="30" t="n">
        <f aca="false">C62*Cases!$J$28</f>
        <v>0</v>
      </c>
      <c r="D56" s="30" t="n">
        <f aca="false">D62*Cases!$J$28</f>
        <v>74.02365</v>
      </c>
      <c r="E56" s="30" t="n">
        <f aca="false">E62*Cases!$J$28</f>
        <v>174.329127</v>
      </c>
      <c r="F56" s="30" t="n">
        <f aca="false">F62*Cases!$J$28</f>
        <v>152.60631273</v>
      </c>
      <c r="G56" s="30" t="n">
        <f aca="false">G62*Cases!$J$28</f>
        <v>252.1259631027</v>
      </c>
      <c r="H56" s="30" t="n">
        <f aca="false">H62*Cases!$J$28</f>
        <v>229.625180471673</v>
      </c>
      <c r="I56" s="30" t="n">
        <f aca="false">I62*Cases!$J$28</f>
        <v>328.374642166956</v>
      </c>
      <c r="J56" s="30" t="n">
        <f aca="false">J62*Cases!$J$28</f>
        <v>305.111372745287</v>
      </c>
      <c r="K56" s="30" t="n">
        <f aca="false">K62*Cases!$J$28</f>
        <v>403.105972517834</v>
      </c>
      <c r="L56" s="30" t="n">
        <f aca="false">L62*Cases!$J$28</f>
        <v>379.095389792656</v>
      </c>
      <c r="M56" s="30" t="n">
        <f aca="false">M62*Cases!$J$28</f>
        <v>476.350149394729</v>
      </c>
      <c r="N56" s="30" t="n">
        <f aca="false">N62*Cases!$J$28</f>
        <v>451.607124900782</v>
      </c>
      <c r="O56" s="30" t="n">
        <f aca="false">O62*Cases!$J$28</f>
        <v>548.136767151774</v>
      </c>
      <c r="P56" s="30" t="n">
        <f aca="false">P62*Cases!$J$28</f>
        <v>596.699526480256</v>
      </c>
      <c r="Q56" s="30" t="n">
        <f aca="false">Q62*Cases!$J$28</f>
        <v>718.800308215454</v>
      </c>
      <c r="R56" s="30" t="n">
        <f aca="false">R62*Cases!$J$28</f>
        <v>718.654845633299</v>
      </c>
      <c r="S56" s="30" t="n">
        <f aca="false">S62*Cases!$J$28</f>
        <v>839.536074176966</v>
      </c>
      <c r="T56" s="30" t="n">
        <f aca="false">T62*Cases!$J$28</f>
        <v>838.183253935196</v>
      </c>
      <c r="U56" s="30" t="n">
        <f aca="false">U62*Cases!$J$28</f>
        <v>957.869198395845</v>
      </c>
      <c r="V56" s="30" t="n">
        <f aca="false">V62*Cases!$J$28</f>
        <v>955.333046911886</v>
      </c>
      <c r="W56" s="30" t="n">
        <f aca="false">W62*Cases!$J$28</f>
        <v>1073.84749344277</v>
      </c>
      <c r="X56" s="30" t="n">
        <f aca="false">X62*Cases!$J$28</f>
        <v>1070.15155900834</v>
      </c>
      <c r="Y56" s="30" t="n">
        <f aca="false">Y62*Cases!$J$28</f>
        <v>1187.51782041826</v>
      </c>
      <c r="Z56" s="30" t="n">
        <f aca="false">Z62*Cases!$J$28</f>
        <v>1182.68518271407</v>
      </c>
      <c r="AA56" s="30" t="n">
        <f aca="false">AA62*Cases!$J$28</f>
        <v>1298.92610788693</v>
      </c>
      <c r="AB56" s="30" t="n">
        <f aca="false">AB62*Cases!$J$28</f>
        <v>1319.07685694101</v>
      </c>
      <c r="AC56" s="30" t="n">
        <f aca="false">AC62*Cases!$J$28</f>
        <v>1508.42284743498</v>
      </c>
      <c r="AD56" s="30" t="n">
        <f aca="false">AD62*Cases!$J$28</f>
        <v>1358.34899108288</v>
      </c>
      <c r="AE56" s="30" t="n">
        <f aca="false">AE62*Cases!$J$28</f>
        <v>1551.95859167205</v>
      </c>
      <c r="AF56" s="30" t="n">
        <f aca="false">AF62*Cases!$J$28</f>
        <v>1518.33960975533</v>
      </c>
      <c r="AG56" s="30" t="n">
        <f aca="false">AG62*Cases!$J$28</f>
        <v>1534.06315415778</v>
      </c>
      <c r="AH56" s="30" t="n">
        <f aca="false">AH62*Cases!$J$28</f>
        <v>1671.1294631162</v>
      </c>
      <c r="AI56" s="30" t="n">
        <f aca="false">AI62*Cases!$J$28</f>
        <v>1630.53895898504</v>
      </c>
      <c r="AJ56" s="30" t="n">
        <f aca="false">AJ62*Cases!$J$28</f>
        <v>1639.36069639519</v>
      </c>
      <c r="AK56" s="30" t="n">
        <f aca="false">AK62*Cases!$J$28</f>
        <v>1648.09421643123</v>
      </c>
    </row>
    <row r="57" customFormat="false" ht="15" hidden="false" customHeight="true" outlineLevel="0" collapsed="false">
      <c r="A57" s="25" t="s">
        <v>290</v>
      </c>
      <c r="B57" s="30" t="n">
        <f aca="false">SUM(B52:B56)</f>
        <v>49375</v>
      </c>
      <c r="C57" s="30" t="n">
        <f aca="false">SUM(C52:C56)</f>
        <v>49375</v>
      </c>
      <c r="D57" s="30" t="n">
        <f aca="false">SUM(D52:D56)</f>
        <v>49449.02365</v>
      </c>
      <c r="E57" s="30" t="n">
        <f aca="false">SUM(E52:E56)</f>
        <v>49549.329127</v>
      </c>
      <c r="F57" s="30" t="n">
        <f aca="false">SUM(F52:F56)</f>
        <v>49527.60631273</v>
      </c>
      <c r="G57" s="30" t="n">
        <f aca="false">SUM(G52:G56)</f>
        <v>49627.1259631027</v>
      </c>
      <c r="H57" s="30" t="n">
        <f aca="false">SUM(H52:H56)</f>
        <v>49604.6251804717</v>
      </c>
      <c r="I57" s="30" t="n">
        <f aca="false">SUM(I52:I56)</f>
        <v>49703.374642167</v>
      </c>
      <c r="J57" s="30" t="n">
        <f aca="false">SUM(J52:J56)</f>
        <v>49680.1113727453</v>
      </c>
      <c r="K57" s="30" t="n">
        <f aca="false">SUM(K52:K56)</f>
        <v>49778.1059725178</v>
      </c>
      <c r="L57" s="30" t="n">
        <f aca="false">SUM(L52:L56)</f>
        <v>49754.0953897927</v>
      </c>
      <c r="M57" s="30" t="n">
        <f aca="false">SUM(M52:M56)</f>
        <v>49851.3501493947</v>
      </c>
      <c r="N57" s="30" t="n">
        <f aca="false">SUM(N52:N56)</f>
        <v>49826.6071249008</v>
      </c>
      <c r="O57" s="30" t="n">
        <f aca="false">SUM(O52:O56)</f>
        <v>49923.1367671518</v>
      </c>
      <c r="P57" s="30" t="n">
        <f aca="false">SUM(P52:P56)</f>
        <v>49971.6995264803</v>
      </c>
      <c r="Q57" s="30" t="n">
        <f aca="false">SUM(Q52:Q56)</f>
        <v>50093.8003082155</v>
      </c>
      <c r="R57" s="30" t="n">
        <f aca="false">SUM(R52:R56)</f>
        <v>50093.6548456333</v>
      </c>
      <c r="S57" s="30" t="n">
        <f aca="false">SUM(S52:S56)</f>
        <v>50214.536074177</v>
      </c>
      <c r="T57" s="30" t="n">
        <f aca="false">SUM(T52:T56)</f>
        <v>50213.1832539352</v>
      </c>
      <c r="U57" s="30" t="n">
        <f aca="false">SUM(U52:U56)</f>
        <v>50332.8691983958</v>
      </c>
      <c r="V57" s="30" t="n">
        <f aca="false">SUM(V52:V56)</f>
        <v>50330.3330469119</v>
      </c>
      <c r="W57" s="30" t="n">
        <f aca="false">SUM(W52:W56)</f>
        <v>50448.8474934428</v>
      </c>
      <c r="X57" s="30" t="n">
        <f aca="false">SUM(X52:X56)</f>
        <v>50445.1515590083</v>
      </c>
      <c r="Y57" s="30" t="n">
        <f aca="false">SUM(Y52:Y56)</f>
        <v>50562.5178204183</v>
      </c>
      <c r="Z57" s="30" t="n">
        <f aca="false">SUM(Z52:Z56)</f>
        <v>50557.6851827141</v>
      </c>
      <c r="AA57" s="30" t="n">
        <f aca="false">SUM(AA52:AA56)</f>
        <v>50673.9261078869</v>
      </c>
      <c r="AB57" s="30" t="n">
        <f aca="false">SUM(AB52:AB56)</f>
        <v>50694.076856941</v>
      </c>
      <c r="AC57" s="30" t="n">
        <f aca="false">SUM(AC52:AC56)</f>
        <v>50883.422847435</v>
      </c>
      <c r="AD57" s="30" t="n">
        <f aca="false">SUM(AD52:AD56)</f>
        <v>50733.3489910829</v>
      </c>
      <c r="AE57" s="30" t="n">
        <f aca="false">SUM(AE52:AE56)</f>
        <v>50926.9585916721</v>
      </c>
      <c r="AF57" s="30" t="n">
        <f aca="false">SUM(AF52:AF56)</f>
        <v>50893.3396097553</v>
      </c>
      <c r="AG57" s="30" t="n">
        <f aca="false">SUM(AG52:AG56)</f>
        <v>50909.0631541578</v>
      </c>
      <c r="AH57" s="30" t="n">
        <f aca="false">SUM(AH52:AH56)</f>
        <v>51046.1294631162</v>
      </c>
      <c r="AI57" s="30" t="n">
        <f aca="false">SUM(AI52:AI56)</f>
        <v>51005.538958985</v>
      </c>
      <c r="AJ57" s="30" t="n">
        <f aca="false">SUM(AJ52:AJ56)</f>
        <v>51014.3606963952</v>
      </c>
      <c r="AK57" s="30" t="n">
        <f aca="false">SUM(AK52:AK56)</f>
        <v>51023.0942164312</v>
      </c>
    </row>
    <row r="58" customFormat="false" ht="15" hidden="false" customHeight="true" outlineLevel="0" collapsed="false">
      <c r="A58" s="23" t="s">
        <v>291</v>
      </c>
      <c r="B58" s="31" t="n">
        <f aca="false">B50-B57</f>
        <v>-69875</v>
      </c>
      <c r="C58" s="31" t="n">
        <f aca="false">C50-C57</f>
        <v>-69935.75</v>
      </c>
      <c r="D58" s="31" t="n">
        <f aca="false">D50-D57</f>
        <v>-56783.15865</v>
      </c>
      <c r="E58" s="31" t="n">
        <f aca="false">E50-E57</f>
        <v>-41356.6498405</v>
      </c>
      <c r="F58" s="31" t="n">
        <f aca="false">F50-F57</f>
        <v>-50300.89887546</v>
      </c>
      <c r="G58" s="31" t="n">
        <f aca="false">G50-G57</f>
        <v>-34846.1495224354</v>
      </c>
      <c r="H58" s="31" t="n">
        <f aca="false">H50-H57</f>
        <v>-43855.5035605761</v>
      </c>
      <c r="I58" s="31" t="n">
        <f aca="false">I50-I57</f>
        <v>-28465.2081607003</v>
      </c>
      <c r="J58" s="31" t="n">
        <f aca="false">J50-J57</f>
        <v>-37538.3716124583</v>
      </c>
      <c r="K58" s="31" t="n">
        <f aca="false">K50-K57</f>
        <v>-22211.2475320637</v>
      </c>
      <c r="L58" s="31" t="n">
        <f aca="false">L50-L57</f>
        <v>-31346.9505901081</v>
      </c>
      <c r="M58" s="31" t="n">
        <f aca="false">M50-M57</f>
        <v>-16081.740719937</v>
      </c>
      <c r="N58" s="31" t="n">
        <f aca="false">N50-N57</f>
        <v>-35278.7388461026</v>
      </c>
      <c r="O58" s="31" t="n">
        <f aca="false">O50-O57</f>
        <v>-20134.9610933716</v>
      </c>
      <c r="P58" s="31" t="n">
        <f aca="false">P50-P57</f>
        <v>-16178.6931658029</v>
      </c>
      <c r="Q58" s="31" t="n">
        <f aca="false">Q50-Q57</f>
        <v>1118.77750312516</v>
      </c>
      <c r="R58" s="31" t="n">
        <f aca="false">R50-R57</f>
        <v>-16019.7508616361</v>
      </c>
      <c r="S58" s="31" t="n">
        <f aca="false">S50-S57</f>
        <v>1222.66195488525</v>
      </c>
      <c r="T58" s="31" t="n">
        <f aca="false">T50-T57</f>
        <v>-16016.9052543936</v>
      </c>
      <c r="U58" s="31" t="n">
        <f aca="false">U50-U57</f>
        <v>1125.47910605536</v>
      </c>
      <c r="V58" s="31" t="n">
        <f aca="false">V50-V57</f>
        <v>-6213.11627473521</v>
      </c>
      <c r="W58" s="31" t="n">
        <f aca="false">W50-W57</f>
        <v>10831.2301959172</v>
      </c>
      <c r="X58" s="31" t="n">
        <f aca="false">X50-X57</f>
        <v>-6604.42269577203</v>
      </c>
      <c r="Y58" s="31" t="n">
        <f aca="false">Y50-Y57</f>
        <v>10343.8368390907</v>
      </c>
      <c r="Z58" s="31" t="n">
        <f aca="false">Z50-Z57</f>
        <v>2813.05788096978</v>
      </c>
      <c r="AA58" s="31" t="n">
        <f aca="false">AA50-AA57</f>
        <v>19606.3926100651</v>
      </c>
      <c r="AB58" s="31" t="n">
        <f aca="false">AB50-AB57</f>
        <v>20451.0300878957</v>
      </c>
      <c r="AC58" s="31" t="n">
        <f aca="false">AC50-AC57</f>
        <v>44157.3703242605</v>
      </c>
      <c r="AD58" s="31" t="n">
        <f aca="false">AD50-AD57</f>
        <v>21835.5895696475</v>
      </c>
      <c r="AE58" s="31" t="n">
        <f aca="false">AE50-AE57</f>
        <v>46155.5093650501</v>
      </c>
      <c r="AF58" s="31" t="n">
        <f aca="false">AF50-AF57</f>
        <v>35442.0204078045</v>
      </c>
      <c r="AG58" s="31" t="n">
        <f aca="false">AG50-AG57</f>
        <v>36112.6832152665</v>
      </c>
      <c r="AH58" s="31" t="n">
        <f aca="false">AH50-AH57</f>
        <v>48817.3731215188</v>
      </c>
      <c r="AI58" s="31" t="n">
        <f aca="false">AI50-AI57</f>
        <v>37877.2597787086</v>
      </c>
      <c r="AJ58" s="31" t="n">
        <f aca="false">AJ50-AJ57</f>
        <v>38275.0481713266</v>
      </c>
      <c r="AK58" s="31" t="n">
        <f aca="false">AK50-AK57</f>
        <v>38620.3424068833</v>
      </c>
    </row>
    <row r="59" customFormat="false" ht="15" hidden="false" customHeight="true" outlineLevel="0" collapsed="false">
      <c r="A59" s="25" t="s">
        <v>292</v>
      </c>
      <c r="B59" s="30" t="n">
        <f aca="false">MAX(0,B58)*Inputs!$B$15</f>
        <v>0</v>
      </c>
      <c r="C59" s="30" t="n">
        <f aca="false">MAX(0,C58)*Inputs!$B$15</f>
        <v>0</v>
      </c>
      <c r="D59" s="30" t="n">
        <f aca="false">MAX(0,D58)*Inputs!$B$15</f>
        <v>0</v>
      </c>
      <c r="E59" s="30" t="n">
        <f aca="false">MAX(0,E58)*Inputs!$B$15</f>
        <v>0</v>
      </c>
      <c r="F59" s="30" t="n">
        <f aca="false">MAX(0,F58)*Inputs!$B$15</f>
        <v>0</v>
      </c>
      <c r="G59" s="30" t="n">
        <f aca="false">MAX(0,G58)*Inputs!$B$15</f>
        <v>0</v>
      </c>
      <c r="H59" s="30" t="n">
        <f aca="false">MAX(0,H58)*Inputs!$B$15</f>
        <v>0</v>
      </c>
      <c r="I59" s="30" t="n">
        <f aca="false">MAX(0,I58)*Inputs!$B$15</f>
        <v>0</v>
      </c>
      <c r="J59" s="30" t="n">
        <f aca="false">MAX(0,J58)*Inputs!$B$15</f>
        <v>0</v>
      </c>
      <c r="K59" s="30" t="n">
        <f aca="false">MAX(0,K58)*Inputs!$B$15</f>
        <v>0</v>
      </c>
      <c r="L59" s="30" t="n">
        <f aca="false">MAX(0,L58)*Inputs!$B$15</f>
        <v>0</v>
      </c>
      <c r="M59" s="30" t="n">
        <f aca="false">MAX(0,M58)*Inputs!$B$15</f>
        <v>0</v>
      </c>
      <c r="N59" s="30" t="n">
        <f aca="false">MAX(0,N58)*Inputs!$B$15</f>
        <v>0</v>
      </c>
      <c r="O59" s="30" t="n">
        <f aca="false">MAX(0,O58)*Inputs!$B$15</f>
        <v>0</v>
      </c>
      <c r="P59" s="30" t="n">
        <f aca="false">MAX(0,P58)*Inputs!$B$15</f>
        <v>0</v>
      </c>
      <c r="Q59" s="30" t="n">
        <f aca="false">MAX(0,Q58)*Inputs!$B$15</f>
        <v>279.69437578129</v>
      </c>
      <c r="R59" s="30" t="n">
        <f aca="false">MAX(0,R58)*Inputs!$B$15</f>
        <v>0</v>
      </c>
      <c r="S59" s="30" t="n">
        <f aca="false">MAX(0,S58)*Inputs!$B$15</f>
        <v>305.665488721314</v>
      </c>
      <c r="T59" s="30" t="n">
        <f aca="false">MAX(0,T58)*Inputs!$B$15</f>
        <v>0</v>
      </c>
      <c r="U59" s="30" t="n">
        <f aca="false">MAX(0,U58)*Inputs!$B$15</f>
        <v>281.36977651384</v>
      </c>
      <c r="V59" s="30" t="n">
        <f aca="false">MAX(0,V58)*Inputs!$B$15</f>
        <v>0</v>
      </c>
      <c r="W59" s="30" t="n">
        <f aca="false">MAX(0,W58)*Inputs!$B$15</f>
        <v>2707.80754897929</v>
      </c>
      <c r="X59" s="30" t="n">
        <f aca="false">MAX(0,X58)*Inputs!$B$15</f>
        <v>0</v>
      </c>
      <c r="Y59" s="30" t="n">
        <f aca="false">MAX(0,Y58)*Inputs!$B$15</f>
        <v>2585.95920977267</v>
      </c>
      <c r="Z59" s="30" t="n">
        <f aca="false">MAX(0,Z58)*Inputs!$B$15</f>
        <v>703.264470242446</v>
      </c>
      <c r="AA59" s="30" t="n">
        <f aca="false">MAX(0,AA58)*Inputs!$B$15</f>
        <v>4901.59815251628</v>
      </c>
      <c r="AB59" s="30" t="n">
        <f aca="false">MAX(0,AB58)*Inputs!$B$15</f>
        <v>5112.75752197393</v>
      </c>
      <c r="AC59" s="30" t="n">
        <f aca="false">MAX(0,AC58)*Inputs!$B$15</f>
        <v>11039.3425810651</v>
      </c>
      <c r="AD59" s="30" t="n">
        <f aca="false">MAX(0,AD58)*Inputs!$B$15</f>
        <v>5458.89739241188</v>
      </c>
      <c r="AE59" s="30" t="n">
        <f aca="false">MAX(0,AE58)*Inputs!$B$15</f>
        <v>11538.8773412625</v>
      </c>
      <c r="AF59" s="30" t="n">
        <f aca="false">MAX(0,AF58)*Inputs!$B$15</f>
        <v>8860.50510195113</v>
      </c>
      <c r="AG59" s="30" t="n">
        <f aca="false">MAX(0,AG58)*Inputs!$B$15</f>
        <v>9028.17080381662</v>
      </c>
      <c r="AH59" s="30" t="n">
        <f aca="false">MAX(0,AH58)*Inputs!$B$15</f>
        <v>12204.3432803797</v>
      </c>
      <c r="AI59" s="30" t="n">
        <f aca="false">MAX(0,AI58)*Inputs!$B$15</f>
        <v>9469.31494467716</v>
      </c>
      <c r="AJ59" s="30" t="n">
        <f aca="false">MAX(0,AJ58)*Inputs!$B$15</f>
        <v>9568.76204283164</v>
      </c>
      <c r="AK59" s="30" t="n">
        <f aca="false">MAX(0,AK58)*Inputs!$B$15</f>
        <v>9655.08560172082</v>
      </c>
    </row>
    <row r="60" customFormat="false" ht="15" hidden="false" customHeight="true" outlineLevel="0" collapsed="false">
      <c r="A60" s="25" t="s">
        <v>293</v>
      </c>
      <c r="B60" s="30" t="n">
        <f aca="false">B49+B57-B56</f>
        <v>69875</v>
      </c>
      <c r="C60" s="30" t="n">
        <f aca="false">C49+C57-C56</f>
        <v>69935.75</v>
      </c>
      <c r="D60" s="30" t="n">
        <f aca="false">D49+D57-D56</f>
        <v>70186.5</v>
      </c>
      <c r="E60" s="30" t="n">
        <f aca="false">E49+E57-E56</f>
        <v>70765.2334135</v>
      </c>
      <c r="F60" s="30" t="n">
        <f aca="false">F49+F57-F56</f>
        <v>71483.92383573</v>
      </c>
      <c r="G60" s="30" t="n">
        <f aca="false">G49+G57-G56</f>
        <v>71956.6198696027</v>
      </c>
      <c r="H60" s="30" t="n">
        <f aca="false">H49+H57-H56</f>
        <v>72663.3964272717</v>
      </c>
      <c r="I60" s="30" t="n">
        <f aca="false">I49+I57-I56</f>
        <v>73124.297735229</v>
      </c>
      <c r="J60" s="30" t="n">
        <f aca="false">J49+J57-J56</f>
        <v>73819.3975142417</v>
      </c>
      <c r="K60" s="30" t="n">
        <f aca="false">K49+K57-K56</f>
        <v>74268.7388113293</v>
      </c>
      <c r="L60" s="30" t="n">
        <f aca="false">L49+L57-L56</f>
        <v>74952.394179581</v>
      </c>
      <c r="M60" s="30" t="n">
        <f aca="false">M49+M57-M56</f>
        <v>75390.4055100152</v>
      </c>
      <c r="N60" s="30" t="n">
        <f aca="false">N49+N57-N56</f>
        <v>86062.84421128</v>
      </c>
      <c r="O60" s="30" t="n">
        <f aca="false">O49+O57-O56</f>
        <v>86550.5010413972</v>
      </c>
      <c r="P60" s="30" t="n">
        <f aca="false">P49+P57-P56</f>
        <v>87401.9462873482</v>
      </c>
      <c r="Q60" s="30" t="n">
        <f aca="false">Q49+Q57-Q56</f>
        <v>88267.4530102048</v>
      </c>
      <c r="R60" s="30" t="n">
        <f aca="false">R49+R57-R56</f>
        <v>99316.5805793327</v>
      </c>
      <c r="S60" s="30" t="n">
        <f aca="false">S49+S57-S56</f>
        <v>100116.409388634</v>
      </c>
      <c r="T60" s="30" t="n">
        <f aca="false">T49+T57-T56</f>
        <v>111147.047393978</v>
      </c>
      <c r="U60" s="30" t="n">
        <f aca="false">U49+U57-U56</f>
        <v>111928.571535133</v>
      </c>
      <c r="V60" s="30" t="n">
        <f aca="false">V49+V57-V56</f>
        <v>112941.087919012</v>
      </c>
      <c r="W60" s="30" t="n">
        <f aca="false">W49+W57-W56</f>
        <v>113704.671654917</v>
      </c>
      <c r="X60" s="30" t="n">
        <f aca="false">X49+X57-X56</f>
        <v>124699.427037598</v>
      </c>
      <c r="Y60" s="30" t="n">
        <f aca="false">Y49+Y57-Y56</f>
        <v>125445.427382317</v>
      </c>
      <c r="Z60" s="30" t="n">
        <f aca="false">Z49+Z57-Z56</f>
        <v>126422.775207723</v>
      </c>
      <c r="AA60" s="30" t="n">
        <f aca="false">AA49+AA57-AA56</f>
        <v>127212.292070741</v>
      </c>
      <c r="AB60" s="30" t="n">
        <f aca="false">AB49+AB57-AB56</f>
        <v>128362.578749264</v>
      </c>
      <c r="AC60" s="30" t="n">
        <f aca="false">AC49+AC57-AC56</f>
        <v>129476.491571803</v>
      </c>
      <c r="AD60" s="30" t="n">
        <f aca="false">AD49+AD57-AD56</f>
        <v>130865.960547558</v>
      </c>
      <c r="AE60" s="30" t="n">
        <f aca="false">AE49+AE57-AE56</f>
        <v>131788.391210483</v>
      </c>
      <c r="AF60" s="30" t="n">
        <f aca="false">AF49+AF57-AF56</f>
        <v>133098.600957973</v>
      </c>
      <c r="AG60" s="30" t="n">
        <f aca="false">AG49+AG57-AG56</f>
        <v>133984.569046353</v>
      </c>
      <c r="AH60" s="30" t="n">
        <f aca="false">AH49+AH57-AH56</f>
        <v>134849.443726985</v>
      </c>
      <c r="AI60" s="30" t="n">
        <f aca="false">AI49+AI57-AI56</f>
        <v>135696.09716081</v>
      </c>
      <c r="AJ60" s="30" t="n">
        <f aca="false">AJ49+AJ57-AJ56</f>
        <v>136171.660771797</v>
      </c>
      <c r="AK60" s="30" t="n">
        <f aca="false">AK49+AK57-AK56</f>
        <v>136690.985019809</v>
      </c>
    </row>
    <row r="61" customFormat="false" ht="15" hidden="false" customHeight="true" outlineLevel="0" collapsed="false">
      <c r="A61" s="25" t="s">
        <v>294</v>
      </c>
      <c r="B61" s="30" t="n">
        <f aca="false">B30*B38*Cases!$J$26</f>
        <v>0</v>
      </c>
      <c r="C61" s="30" t="n">
        <f aca="false">C30*C38*Cases!$J$26</f>
        <v>6075</v>
      </c>
      <c r="D61" s="30" t="n">
        <f aca="false">D30*D38*Cases!$J$26</f>
        <v>12150</v>
      </c>
      <c r="E61" s="30" t="n">
        <f aca="false">E30*E38*Cases!$J$26</f>
        <v>6075</v>
      </c>
      <c r="F61" s="30" t="n">
        <f aca="false">F30*F38*Cases!$J$26</f>
        <v>12150</v>
      </c>
      <c r="G61" s="30" t="n">
        <f aca="false">G30*G38*Cases!$J$26</f>
        <v>6075</v>
      </c>
      <c r="H61" s="30" t="n">
        <f aca="false">H30*H38*Cases!$J$26</f>
        <v>12150</v>
      </c>
      <c r="I61" s="30" t="n">
        <f aca="false">I30*I38*Cases!$J$26</f>
        <v>6075</v>
      </c>
      <c r="J61" s="30" t="n">
        <f aca="false">J30*J38*Cases!$J$26</f>
        <v>12150</v>
      </c>
      <c r="K61" s="30" t="n">
        <f aca="false">K30*K38*Cases!$J$26</f>
        <v>6075</v>
      </c>
      <c r="L61" s="30" t="n">
        <f aca="false">L30*L38*Cases!$J$26</f>
        <v>12150</v>
      </c>
      <c r="M61" s="30" t="n">
        <f aca="false">M30*M38*Cases!$J$26</f>
        <v>6075</v>
      </c>
      <c r="N61" s="30" t="n">
        <f aca="false">N30*N38*Cases!$J$26</f>
        <v>12150</v>
      </c>
      <c r="O61" s="30" t="n">
        <f aca="false">O30*O38*Cases!$J$26</f>
        <v>12150</v>
      </c>
      <c r="P61" s="30" t="n">
        <f aca="false">P30*P38*Cases!$J$26</f>
        <v>18225</v>
      </c>
      <c r="Q61" s="30" t="n">
        <f aca="false">Q30*Q38*Cases!$J$26</f>
        <v>12150</v>
      </c>
      <c r="R61" s="30" t="n">
        <f aca="false">R30*R38*Cases!$J$26</f>
        <v>18225</v>
      </c>
      <c r="S61" s="30" t="n">
        <f aca="false">S30*S38*Cases!$J$26</f>
        <v>12150</v>
      </c>
      <c r="T61" s="30" t="n">
        <f aca="false">T30*T38*Cases!$J$26</f>
        <v>18225</v>
      </c>
      <c r="U61" s="30" t="n">
        <f aca="false">U30*U38*Cases!$J$26</f>
        <v>12150</v>
      </c>
      <c r="V61" s="30" t="n">
        <f aca="false">V30*V38*Cases!$J$26</f>
        <v>18225</v>
      </c>
      <c r="W61" s="30" t="n">
        <f aca="false">W30*W38*Cases!$J$26</f>
        <v>12150</v>
      </c>
      <c r="X61" s="30" t="n">
        <f aca="false">X30*X38*Cases!$J$26</f>
        <v>18225</v>
      </c>
      <c r="Y61" s="30" t="n">
        <f aca="false">Y30*Y38*Cases!$J$26</f>
        <v>12150</v>
      </c>
      <c r="Z61" s="30" t="n">
        <f aca="false">Z30*Z38*Cases!$J$26</f>
        <v>18225</v>
      </c>
      <c r="AA61" s="30" t="n">
        <f aca="false">AA30*AA38*Cases!$J$26</f>
        <v>18225</v>
      </c>
      <c r="AB61" s="30" t="n">
        <f aca="false">AB30*AB38*Cases!$J$26</f>
        <v>24300</v>
      </c>
      <c r="AC61" s="30" t="n">
        <f aca="false">AC30*AC38*Cases!$J$26</f>
        <v>18225</v>
      </c>
      <c r="AD61" s="30" t="n">
        <f aca="false">AD30*AD38*Cases!$J$26</f>
        <v>24300</v>
      </c>
      <c r="AE61" s="30" t="n">
        <f aca="false">AE30*AE38*Cases!$J$26</f>
        <v>18225</v>
      </c>
      <c r="AF61" s="30" t="n">
        <f aca="false">AF30*AF38*Cases!$J$26</f>
        <v>18225</v>
      </c>
      <c r="AG61" s="30" t="n">
        <f aca="false">AG30*AG38*Cases!$J$26</f>
        <v>18225</v>
      </c>
      <c r="AH61" s="30" t="n">
        <f aca="false">AH30*AH38*Cases!$J$26</f>
        <v>12150</v>
      </c>
      <c r="AI61" s="30" t="n">
        <f aca="false">AI30*AI38*Cases!$J$26</f>
        <v>12150</v>
      </c>
      <c r="AJ61" s="30" t="n">
        <f aca="false">AJ30*AJ38*Cases!$J$26</f>
        <v>12150</v>
      </c>
      <c r="AK61" s="30" t="n">
        <f aca="false">AK30*AK38*Cases!$J$26</f>
        <v>12150</v>
      </c>
    </row>
    <row r="62" customFormat="false" ht="15" hidden="false" customHeight="true" outlineLevel="0" collapsed="false">
      <c r="A62" s="25" t="s">
        <v>295</v>
      </c>
      <c r="B62" s="30" t="n">
        <f aca="false">SUM(B39:B40)+B42+B41*(1-Cases!$J$26)</f>
        <v>0</v>
      </c>
      <c r="C62" s="30" t="n">
        <f aca="false">SUM(C39:C40)+C42+C41*(1-Cases!$J$26)</f>
        <v>0</v>
      </c>
      <c r="D62" s="30" t="n">
        <f aca="false">SUM(D39:D40)+D42+D41*(1-Cases!$J$26)</f>
        <v>7402.365</v>
      </c>
      <c r="E62" s="30" t="n">
        <f aca="false">SUM(E39:E40)+E42+E41*(1-Cases!$J$26)</f>
        <v>17432.9127</v>
      </c>
      <c r="F62" s="30" t="n">
        <f aca="false">SUM(F39:F40)+F42+F41*(1-Cases!$J$26)</f>
        <v>15260.631273</v>
      </c>
      <c r="G62" s="30" t="n">
        <f aca="false">SUM(G39:G40)+G42+G41*(1-Cases!$J$26)</f>
        <v>25212.59631027</v>
      </c>
      <c r="H62" s="30" t="n">
        <f aca="false">SUM(H39:H40)+H42+H41*(1-Cases!$J$26)</f>
        <v>22962.5180471673</v>
      </c>
      <c r="I62" s="30" t="n">
        <f aca="false">SUM(I39:I40)+I42+I41*(1-Cases!$J$26)</f>
        <v>32837.4642166956</v>
      </c>
      <c r="J62" s="30" t="n">
        <f aca="false">SUM(J39:J40)+J42+J41*(1-Cases!$J$26)</f>
        <v>30511.1372745287</v>
      </c>
      <c r="K62" s="30" t="n">
        <f aca="false">SUM(K39:K40)+K42+K41*(1-Cases!$J$26)</f>
        <v>40310.5972517834</v>
      </c>
      <c r="L62" s="30" t="n">
        <f aca="false">SUM(L39:L40)+L42+L41*(1-Cases!$J$26)</f>
        <v>37909.5389792656</v>
      </c>
      <c r="M62" s="30" t="n">
        <f aca="false">SUM(M39:M40)+M42+M41*(1-Cases!$J$26)</f>
        <v>47635.0149394729</v>
      </c>
      <c r="N62" s="30" t="n">
        <f aca="false">SUM(N39:N40)+N42+N41*(1-Cases!$J$26)</f>
        <v>45160.7124900782</v>
      </c>
      <c r="O62" s="30" t="n">
        <f aca="false">SUM(O39:O40)+O42+O41*(1-Cases!$J$26)</f>
        <v>54813.6767151774</v>
      </c>
      <c r="P62" s="30" t="n">
        <f aca="false">SUM(P39:P40)+P42+P41*(1-Cases!$J$26)</f>
        <v>59669.9526480256</v>
      </c>
      <c r="Q62" s="30" t="n">
        <f aca="false">SUM(Q39:Q40)+Q42+Q41*(1-Cases!$J$26)</f>
        <v>71880.0308215453</v>
      </c>
      <c r="R62" s="30" t="n">
        <f aca="false">SUM(R39:R40)+R42+R41*(1-Cases!$J$26)</f>
        <v>71865.4845633299</v>
      </c>
      <c r="S62" s="30" t="n">
        <f aca="false">SUM(S39:S40)+S42+S41*(1-Cases!$J$26)</f>
        <v>83953.6074176966</v>
      </c>
      <c r="T62" s="30" t="n">
        <f aca="false">SUM(T39:T40)+T42+T41*(1-Cases!$J$26)</f>
        <v>83818.3253935196</v>
      </c>
      <c r="U62" s="30" t="n">
        <f aca="false">SUM(U39:U40)+U42+U41*(1-Cases!$J$26)</f>
        <v>95786.9198395844</v>
      </c>
      <c r="V62" s="30" t="n">
        <f aca="false">SUM(V39:V40)+V42+V41*(1-Cases!$J$26)</f>
        <v>95533.3046911886</v>
      </c>
      <c r="W62" s="30" t="n">
        <f aca="false">SUM(W39:W40)+W42+W41*(1-Cases!$J$26)</f>
        <v>107384.749344277</v>
      </c>
      <c r="X62" s="30" t="n">
        <f aca="false">SUM(X39:X40)+X42+X41*(1-Cases!$J$26)</f>
        <v>107015.155900834</v>
      </c>
      <c r="Y62" s="30" t="n">
        <f aca="false">SUM(Y39:Y40)+Y42+Y41*(1-Cases!$J$26)</f>
        <v>118751.782041826</v>
      </c>
      <c r="Z62" s="30" t="n">
        <f aca="false">SUM(Z39:Z40)+Z42+Z41*(1-Cases!$J$26)</f>
        <v>118268.518271407</v>
      </c>
      <c r="AA62" s="30" t="n">
        <f aca="false">SUM(AA39:AA40)+AA42+AA41*(1-Cases!$J$26)</f>
        <v>129892.610788693</v>
      </c>
      <c r="AB62" s="30" t="n">
        <f aca="false">SUM(AB39:AB40)+AB42+AB41*(1-Cases!$J$26)</f>
        <v>131907.685694101</v>
      </c>
      <c r="AC62" s="30" t="n">
        <f aca="false">SUM(AC39:AC40)+AC42+AC41*(1-Cases!$J$26)</f>
        <v>150842.284743498</v>
      </c>
      <c r="AD62" s="30" t="n">
        <f aca="false">SUM(AD39:AD40)+AD42+AD41*(1-Cases!$J$26)</f>
        <v>135834.899108288</v>
      </c>
      <c r="AE62" s="30" t="n">
        <f aca="false">SUM(AE39:AE40)+AE42+AE41*(1-Cases!$J$26)</f>
        <v>155195.859167205</v>
      </c>
      <c r="AF62" s="30" t="n">
        <f aca="false">SUM(AF39:AF40)+AF42+AF41*(1-Cases!$J$26)</f>
        <v>151833.960975533</v>
      </c>
      <c r="AG62" s="30" t="n">
        <f aca="false">SUM(AG39:AG40)+AG42+AG41*(1-Cases!$J$26)</f>
        <v>153406.315415778</v>
      </c>
      <c r="AH62" s="30" t="n">
        <f aca="false">SUM(AH39:AH40)+AH42+AH41*(1-Cases!$J$26)</f>
        <v>167112.94631162</v>
      </c>
      <c r="AI62" s="30" t="n">
        <f aca="false">SUM(AI39:AI40)+AI42+AI41*(1-Cases!$J$26)</f>
        <v>163053.895898504</v>
      </c>
      <c r="AJ62" s="30" t="n">
        <f aca="false">SUM(AJ39:AJ40)+AJ42+AJ41*(1-Cases!$J$26)</f>
        <v>163936.069639519</v>
      </c>
      <c r="AK62" s="30" t="n">
        <f aca="false">SUM(AK39:AK40)+AK42+AK41*(1-Cases!$J$26)</f>
        <v>164809.421643123</v>
      </c>
    </row>
    <row r="63" customFormat="false" ht="15" hidden="false" customHeight="true" outlineLevel="0" collapsed="false">
      <c r="A63" s="25" t="s">
        <v>296</v>
      </c>
      <c r="B63" s="30" t="n">
        <f aca="false">IF(B5&gt;Cases!$J$27,INDEX($B62:$AK62,1,MAX(1,B5-Cases!$J$27)),0)*(1-Cases!$J$28)</f>
        <v>0</v>
      </c>
      <c r="C63" s="30" t="n">
        <f aca="false">IF(C5&gt;Cases!$J$27,INDEX($B62:$AK62,1,MAX(1,C5-Cases!$J$27)),0)*(1-Cases!$J$28)</f>
        <v>0</v>
      </c>
      <c r="D63" s="30" t="n">
        <f aca="false">IF(D5&gt;Cases!$J$27,INDEX($B62:$AK62,1,MAX(1,D5-Cases!$J$27)),0)*(1-Cases!$J$28)</f>
        <v>0</v>
      </c>
      <c r="E63" s="30" t="n">
        <f aca="false">IF(E5&gt;Cases!$J$27,INDEX($B62:$AK62,1,MAX(1,E5-Cases!$J$27)),0)*(1-Cases!$J$28)</f>
        <v>7328.34135</v>
      </c>
      <c r="F63" s="30" t="n">
        <f aca="false">IF(F5&gt;Cases!$J$27,INDEX($B62:$AK62,1,MAX(1,F5-Cases!$J$27)),0)*(1-Cases!$J$28)</f>
        <v>17258.583573</v>
      </c>
      <c r="G63" s="30" t="n">
        <f aca="false">IF(G5&gt;Cases!$J$27,INDEX($B62:$AK62,1,MAX(1,G5-Cases!$J$27)),0)*(1-Cases!$J$28)</f>
        <v>15108.02496027</v>
      </c>
      <c r="H63" s="30" t="n">
        <f aca="false">IF(H5&gt;Cases!$J$27,INDEX($B62:$AK62,1,MAX(1,H5-Cases!$J$27)),0)*(1-Cases!$J$28)</f>
        <v>24960.4703471673</v>
      </c>
      <c r="I63" s="30" t="n">
        <f aca="false">IF(I5&gt;Cases!$J$27,INDEX($B62:$AK62,1,MAX(1,I5-Cases!$J$27)),0)*(1-Cases!$J$28)</f>
        <v>22732.8928666956</v>
      </c>
      <c r="J63" s="30" t="n">
        <f aca="false">IF(J5&gt;Cases!$J$27,INDEX($B62:$AK62,1,MAX(1,J5-Cases!$J$27)),0)*(1-Cases!$J$28)</f>
        <v>32509.0895745287</v>
      </c>
      <c r="K63" s="30" t="n">
        <f aca="false">IF(K5&gt;Cases!$J$27,INDEX($B62:$AK62,1,MAX(1,K5-Cases!$J$27)),0)*(1-Cases!$J$28)</f>
        <v>30206.0259017834</v>
      </c>
      <c r="L63" s="30" t="n">
        <f aca="false">IF(L5&gt;Cases!$J$27,INDEX($B62:$AK62,1,MAX(1,L5-Cases!$J$27)),0)*(1-Cases!$J$28)</f>
        <v>39907.4912792655</v>
      </c>
      <c r="M63" s="30" t="n">
        <f aca="false">IF(M5&gt;Cases!$J$27,INDEX($B62:$AK62,1,MAX(1,M5-Cases!$J$27)),0)*(1-Cases!$J$28)</f>
        <v>37530.4435894729</v>
      </c>
      <c r="N63" s="30" t="n">
        <f aca="false">IF(N5&gt;Cases!$J$27,INDEX($B62:$AK62,1,MAX(1,N5-Cases!$J$27)),0)*(1-Cases!$J$28)</f>
        <v>47158.6647900782</v>
      </c>
      <c r="O63" s="30" t="n">
        <f aca="false">IF(O5&gt;Cases!$J$27,INDEX($B62:$AK62,1,MAX(1,O5-Cases!$J$27)),0)*(1-Cases!$J$28)</f>
        <v>44709.1053651774</v>
      </c>
      <c r="P63" s="30" t="n">
        <f aca="false">IF(P5&gt;Cases!$J$27,INDEX($B62:$AK62,1,MAX(1,P5-Cases!$J$27)),0)*(1-Cases!$J$28)</f>
        <v>54265.5399480256</v>
      </c>
      <c r="Q63" s="30" t="n">
        <f aca="false">IF(Q5&gt;Cases!$J$27,INDEX($B62:$AK62,1,MAX(1,Q5-Cases!$J$27)),0)*(1-Cases!$J$28)</f>
        <v>59073.2531215454</v>
      </c>
      <c r="R63" s="30" t="n">
        <f aca="false">IF(R5&gt;Cases!$J$27,INDEX($B62:$AK62,1,MAX(1,R5-Cases!$J$27)),0)*(1-Cases!$J$28)</f>
        <v>71161.2305133299</v>
      </c>
      <c r="S63" s="30" t="n">
        <f aca="false">IF(S5&gt;Cases!$J$27,INDEX($B62:$AK62,1,MAX(1,S5-Cases!$J$27)),0)*(1-Cases!$J$28)</f>
        <v>71146.8297176966</v>
      </c>
      <c r="T63" s="30" t="n">
        <f aca="false">IF(T5&gt;Cases!$J$27,INDEX($B62:$AK62,1,MAX(1,T5-Cases!$J$27)),0)*(1-Cases!$J$28)</f>
        <v>83114.0713435196</v>
      </c>
      <c r="U63" s="30" t="n">
        <f aca="false">IF(U5&gt;Cases!$J$27,INDEX($B62:$AK62,1,MAX(1,U5-Cases!$J$27)),0)*(1-Cases!$J$28)</f>
        <v>82980.1421395844</v>
      </c>
      <c r="V63" s="30" t="n">
        <f aca="false">IF(V5&gt;Cases!$J$27,INDEX($B62:$AK62,1,MAX(1,V5-Cases!$J$27)),0)*(1-Cases!$J$28)</f>
        <v>94829.0506411886</v>
      </c>
      <c r="W63" s="30" t="n">
        <f aca="false">IF(W5&gt;Cases!$J$27,INDEX($B62:$AK62,1,MAX(1,W5-Cases!$J$27)),0)*(1-Cases!$J$28)</f>
        <v>94577.9716442767</v>
      </c>
      <c r="X63" s="30" t="n">
        <f aca="false">IF(X5&gt;Cases!$J$27,INDEX($B62:$AK62,1,MAX(1,X5-Cases!$J$27)),0)*(1-Cases!$J$28)</f>
        <v>106310.901850834</v>
      </c>
      <c r="Y63" s="30" t="n">
        <f aca="false">IF(Y5&gt;Cases!$J$27,INDEX($B62:$AK62,1,MAX(1,Y5-Cases!$J$27)),0)*(1-Cases!$J$28)</f>
        <v>105945.004341826</v>
      </c>
      <c r="Z63" s="30" t="n">
        <f aca="false">IF(Z5&gt;Cases!$J$27,INDEX($B62:$AK62,1,MAX(1,Z5-Cases!$J$27)),0)*(1-Cases!$J$28)</f>
        <v>117564.264221407</v>
      </c>
      <c r="AA63" s="30" t="n">
        <f aca="false">IF(AA5&gt;Cases!$J$27,INDEX($B62:$AK62,1,MAX(1,AA5-Cases!$J$27)),0)*(1-Cases!$J$28)</f>
        <v>117085.833088693</v>
      </c>
      <c r="AB63" s="30" t="n">
        <f aca="false">IF(AB5&gt;Cases!$J$27,INDEX($B62:$AK62,1,MAX(1,AB5-Cases!$J$27)),0)*(1-Cases!$J$28)</f>
        <v>128593.684680806</v>
      </c>
      <c r="AC63" s="30" t="n">
        <f aca="false">IF(AC5&gt;Cases!$J$27,INDEX($B62:$AK62,1,MAX(1,AC5-Cases!$J$27)),0)*(1-Cases!$J$28)</f>
        <v>130588.60883716</v>
      </c>
      <c r="AD63" s="30" t="n">
        <f aca="false">IF(AD5&gt;Cases!$J$27,INDEX($B62:$AK62,1,MAX(1,AD5-Cases!$J$27)),0)*(1-Cases!$J$28)</f>
        <v>149333.861896063</v>
      </c>
      <c r="AE63" s="30" t="n">
        <f aca="false">IF(AE5&gt;Cases!$J$27,INDEX($B62:$AK62,1,MAX(1,AE5-Cases!$J$27)),0)*(1-Cases!$J$28)</f>
        <v>134476.550117205</v>
      </c>
      <c r="AF63" s="30" t="n">
        <f aca="false">IF(AF5&gt;Cases!$J$27,INDEX($B62:$AK62,1,MAX(1,AF5-Cases!$J$27)),0)*(1-Cases!$J$28)</f>
        <v>153643.900575533</v>
      </c>
      <c r="AG63" s="30" t="n">
        <f aca="false">IF(AG5&gt;Cases!$J$27,INDEX($B62:$AK62,1,MAX(1,AG5-Cases!$J$27)),0)*(1-Cases!$J$28)</f>
        <v>150315.621365778</v>
      </c>
      <c r="AH63" s="30" t="n">
        <f aca="false">IF(AH5&gt;Cases!$J$27,INDEX($B62:$AK62,1,MAX(1,AH5-Cases!$J$27)),0)*(1-Cases!$J$28)</f>
        <v>151872.25226162</v>
      </c>
      <c r="AI63" s="30" t="n">
        <f aca="false">IF(AI5&gt;Cases!$J$27,INDEX($B62:$AK62,1,MAX(1,AI5-Cases!$J$27)),0)*(1-Cases!$J$28)</f>
        <v>165441.816848504</v>
      </c>
      <c r="AJ63" s="30" t="n">
        <f aca="false">IF(AJ5&gt;Cases!$J$27,INDEX($B62:$AK62,1,MAX(1,AJ5-Cases!$J$27)),0)*(1-Cases!$J$28)</f>
        <v>161423.356939519</v>
      </c>
      <c r="AK63" s="30" t="n">
        <f aca="false">IF(AK5&gt;Cases!$J$27,INDEX($B62:$AK62,1,MAX(1,AK5-Cases!$J$27)),0)*(1-Cases!$J$28)</f>
        <v>162296.708943124</v>
      </c>
    </row>
    <row r="64" customFormat="false" ht="15" hidden="false" customHeight="true" outlineLevel="0" collapsed="false">
      <c r="A64" s="23" t="s">
        <v>297</v>
      </c>
      <c r="B64" s="31" t="n">
        <f aca="false">SUM(B61:B61,B63)</f>
        <v>0</v>
      </c>
      <c r="C64" s="31" t="n">
        <f aca="false">SUM(C61:C61,C63)</f>
        <v>6075</v>
      </c>
      <c r="D64" s="31" t="n">
        <f aca="false">SUM(D61:D61,D63)</f>
        <v>12150</v>
      </c>
      <c r="E64" s="31" t="n">
        <f aca="false">SUM(E61:E61,E63)</f>
        <v>13403.34135</v>
      </c>
      <c r="F64" s="31" t="n">
        <f aca="false">SUM(F61:F61,F63)</f>
        <v>29408.583573</v>
      </c>
      <c r="G64" s="31" t="n">
        <f aca="false">SUM(G61:G61,G63)</f>
        <v>21183.02496027</v>
      </c>
      <c r="H64" s="31" t="n">
        <f aca="false">SUM(H61:H61,H63)</f>
        <v>37110.4703471673</v>
      </c>
      <c r="I64" s="31" t="n">
        <f aca="false">SUM(I61:I61,I63)</f>
        <v>28807.8928666956</v>
      </c>
      <c r="J64" s="31" t="n">
        <f aca="false">SUM(J61:J61,J63)</f>
        <v>44659.0895745287</v>
      </c>
      <c r="K64" s="31" t="n">
        <f aca="false">SUM(K61:K61,K63)</f>
        <v>36281.0259017834</v>
      </c>
      <c r="L64" s="31" t="n">
        <f aca="false">SUM(L61:L61,L63)</f>
        <v>52057.4912792655</v>
      </c>
      <c r="M64" s="31" t="n">
        <f aca="false">SUM(M61:M61,M63)</f>
        <v>43605.4435894729</v>
      </c>
      <c r="N64" s="31" t="n">
        <f aca="false">SUM(N61:N61,N63)</f>
        <v>59308.6647900782</v>
      </c>
      <c r="O64" s="31" t="n">
        <f aca="false">SUM(O61:O61,O63)</f>
        <v>56859.1053651774</v>
      </c>
      <c r="P64" s="31" t="n">
        <f aca="false">SUM(P61:P61,P63)</f>
        <v>72490.5399480256</v>
      </c>
      <c r="Q64" s="31" t="n">
        <f aca="false">SUM(Q61:Q61,Q63)</f>
        <v>71223.2531215454</v>
      </c>
      <c r="R64" s="31" t="n">
        <f aca="false">SUM(R61:R61,R63)</f>
        <v>89386.2305133299</v>
      </c>
      <c r="S64" s="31" t="n">
        <f aca="false">SUM(S61:S61,S63)</f>
        <v>83296.8297176966</v>
      </c>
      <c r="T64" s="31" t="n">
        <f aca="false">SUM(T61:T61,T63)</f>
        <v>101339.07134352</v>
      </c>
      <c r="U64" s="31" t="n">
        <f aca="false">SUM(U61:U61,U63)</f>
        <v>95130.1421395844</v>
      </c>
      <c r="V64" s="31" t="n">
        <f aca="false">SUM(V61:V61,V63)</f>
        <v>113054.050641189</v>
      </c>
      <c r="W64" s="31" t="n">
        <f aca="false">SUM(W61:W61,W63)</f>
        <v>106727.971644277</v>
      </c>
      <c r="X64" s="31" t="n">
        <f aca="false">SUM(X61:X61,X63)</f>
        <v>124535.901850834</v>
      </c>
      <c r="Y64" s="31" t="n">
        <f aca="false">SUM(Y61:Y61,Y63)</f>
        <v>118095.004341826</v>
      </c>
      <c r="Z64" s="31" t="n">
        <f aca="false">SUM(Z61:Z61,Z63)</f>
        <v>135789.264221407</v>
      </c>
      <c r="AA64" s="31" t="n">
        <f aca="false">SUM(AA61:AA61,AA63)</f>
        <v>135310.833088693</v>
      </c>
      <c r="AB64" s="31" t="n">
        <f aca="false">SUM(AB61:AB61,AB63)</f>
        <v>152893.684680806</v>
      </c>
      <c r="AC64" s="31" t="n">
        <f aca="false">SUM(AC61:AC61,AC63)</f>
        <v>148813.60883716</v>
      </c>
      <c r="AD64" s="31" t="n">
        <f aca="false">SUM(AD61:AD61,AD63)</f>
        <v>173633.861896063</v>
      </c>
      <c r="AE64" s="31" t="n">
        <f aca="false">SUM(AE61:AE61,AE63)</f>
        <v>152701.550117205</v>
      </c>
      <c r="AF64" s="31" t="n">
        <f aca="false">SUM(AF61:AF61,AF63)</f>
        <v>171868.900575533</v>
      </c>
      <c r="AG64" s="31" t="n">
        <f aca="false">SUM(AG61:AG61,AG63)</f>
        <v>168540.621365778</v>
      </c>
      <c r="AH64" s="31" t="n">
        <f aca="false">SUM(AH61:AH61,AH63)</f>
        <v>164022.25226162</v>
      </c>
      <c r="AI64" s="31" t="n">
        <f aca="false">SUM(AI61:AI61,AI63)</f>
        <v>177591.816848504</v>
      </c>
      <c r="AJ64" s="31" t="n">
        <f aca="false">SUM(AJ61:AJ61,AJ63)</f>
        <v>173573.356939519</v>
      </c>
      <c r="AK64" s="31" t="n">
        <f aca="false">SUM(AK61:AK61,AK63)</f>
        <v>174446.708943124</v>
      </c>
    </row>
    <row r="65" customFormat="false" ht="15" hidden="false" customHeight="true" outlineLevel="0" collapsed="false">
      <c r="A65" s="25" t="s">
        <v>298</v>
      </c>
      <c r="B65" s="30" t="n">
        <f aca="false">0+B62*(1-Cases!$J$28)-B63</f>
        <v>0</v>
      </c>
      <c r="C65" s="30" t="n">
        <f aca="false">B65+C62*(1-Cases!$J$28)-C63</f>
        <v>0</v>
      </c>
      <c r="D65" s="30" t="n">
        <f aca="false">C65+D62*(1-Cases!$J$28)-D63</f>
        <v>7328.34135</v>
      </c>
      <c r="E65" s="30" t="n">
        <f aca="false">D65+E62*(1-Cases!$J$28)-E63</f>
        <v>17258.583573</v>
      </c>
      <c r="F65" s="30" t="n">
        <f aca="false">E65+F62*(1-Cases!$J$28)-F63</f>
        <v>15108.02496027</v>
      </c>
      <c r="G65" s="30" t="n">
        <f aca="false">F65+G62*(1-Cases!$J$28)-G63</f>
        <v>24960.4703471673</v>
      </c>
      <c r="H65" s="30" t="n">
        <f aca="false">G65+H62*(1-Cases!$J$28)-H63</f>
        <v>22732.8928666956</v>
      </c>
      <c r="I65" s="30" t="n">
        <f aca="false">H65+I62*(1-Cases!$J$28)-I63</f>
        <v>32509.0895745287</v>
      </c>
      <c r="J65" s="30" t="n">
        <f aca="false">I65+J62*(1-Cases!$J$28)-J63</f>
        <v>30206.0259017834</v>
      </c>
      <c r="K65" s="30" t="n">
        <f aca="false">J65+K62*(1-Cases!$J$28)-K63</f>
        <v>39907.4912792656</v>
      </c>
      <c r="L65" s="30" t="n">
        <f aca="false">K65+L62*(1-Cases!$J$28)-L63</f>
        <v>37530.4435894729</v>
      </c>
      <c r="M65" s="30" t="n">
        <f aca="false">L65+M62*(1-Cases!$J$28)-M63</f>
        <v>47158.6647900782</v>
      </c>
      <c r="N65" s="30" t="n">
        <f aca="false">M65+N62*(1-Cases!$J$28)-N63</f>
        <v>44709.1053651774</v>
      </c>
      <c r="O65" s="30" t="n">
        <f aca="false">N65+O62*(1-Cases!$J$28)-O63</f>
        <v>54265.5399480256</v>
      </c>
      <c r="P65" s="30" t="n">
        <f aca="false">O65+P62*(1-Cases!$J$28)-P63</f>
        <v>59073.2531215454</v>
      </c>
      <c r="Q65" s="30" t="n">
        <f aca="false">P65+Q62*(1-Cases!$J$28)-Q63</f>
        <v>71161.2305133299</v>
      </c>
      <c r="R65" s="30" t="n">
        <f aca="false">Q65+R62*(1-Cases!$J$28)-R63</f>
        <v>71146.8297176966</v>
      </c>
      <c r="S65" s="30" t="n">
        <f aca="false">R65+S62*(1-Cases!$J$28)-S63</f>
        <v>83114.0713435197</v>
      </c>
      <c r="T65" s="30" t="n">
        <f aca="false">S65+T62*(1-Cases!$J$28)-T63</f>
        <v>82980.1421395845</v>
      </c>
      <c r="U65" s="30" t="n">
        <f aca="false">T65+U62*(1-Cases!$J$28)-U63</f>
        <v>94829.0506411886</v>
      </c>
      <c r="V65" s="30" t="n">
        <f aca="false">U65+V62*(1-Cases!$J$28)-V63</f>
        <v>94577.9716442767</v>
      </c>
      <c r="W65" s="30" t="n">
        <f aca="false">V65+W62*(1-Cases!$J$28)-W63</f>
        <v>106310.901850834</v>
      </c>
      <c r="X65" s="30" t="n">
        <f aca="false">W65+X62*(1-Cases!$J$28)-X63</f>
        <v>105945.004341826</v>
      </c>
      <c r="Y65" s="30" t="n">
        <f aca="false">X65+Y62*(1-Cases!$J$28)-Y63</f>
        <v>117564.264221407</v>
      </c>
      <c r="Z65" s="30" t="n">
        <f aca="false">Y65+Z62*(1-Cases!$J$28)-Z63</f>
        <v>117085.833088693</v>
      </c>
      <c r="AA65" s="30" t="n">
        <f aca="false">Z65+AA62*(1-Cases!$J$28)-AA63</f>
        <v>128593.684680806</v>
      </c>
      <c r="AB65" s="30" t="n">
        <f aca="false">AA65+AB62*(1-Cases!$J$28)-AB63</f>
        <v>130588.60883716</v>
      </c>
      <c r="AC65" s="30" t="n">
        <f aca="false">AB65+AC62*(1-Cases!$J$28)-AC63</f>
        <v>149333.861896063</v>
      </c>
      <c r="AD65" s="30" t="n">
        <f aca="false">AC65+AD62*(1-Cases!$J$28)-AD63</f>
        <v>134476.550117205</v>
      </c>
      <c r="AE65" s="30" t="n">
        <f aca="false">AD65+AE62*(1-Cases!$J$28)-AE63</f>
        <v>153643.900575533</v>
      </c>
      <c r="AF65" s="30" t="n">
        <f aca="false">AE65+AF62*(1-Cases!$J$28)-AF63</f>
        <v>150315.621365778</v>
      </c>
      <c r="AG65" s="30" t="n">
        <f aca="false">AF65+AG62*(1-Cases!$J$28)-AG63</f>
        <v>151872.25226162</v>
      </c>
      <c r="AH65" s="30" t="n">
        <f aca="false">AG65+AH62*(1-Cases!$J$28)-AH63</f>
        <v>165441.816848504</v>
      </c>
      <c r="AI65" s="30" t="n">
        <f aca="false">AH65+AI62*(1-Cases!$J$28)-AI63</f>
        <v>161423.356939519</v>
      </c>
      <c r="AJ65" s="30" t="n">
        <f aca="false">AI65+AJ62*(1-Cases!$J$28)-AJ63</f>
        <v>162296.708943124</v>
      </c>
      <c r="AK65" s="30" t="n">
        <f aca="false">AJ65+AK62*(1-Cases!$J$28)-AK63</f>
        <v>163161.327426692</v>
      </c>
    </row>
    <row r="66" customFormat="false" ht="15" hidden="false" customHeight="true" outlineLevel="0" collapsed="false">
      <c r="A66" s="25" t="s">
        <v>299</v>
      </c>
      <c r="B66" s="30" t="n">
        <f aca="false">0+B61-B41*Cases!$J$26</f>
        <v>0</v>
      </c>
      <c r="C66" s="30" t="n">
        <f aca="false">B66+C61-C41*Cases!$J$26</f>
        <v>6075</v>
      </c>
      <c r="D66" s="30" t="n">
        <f aca="false">C66+D61-D41*Cases!$J$26</f>
        <v>12150</v>
      </c>
      <c r="E66" s="30" t="n">
        <f aca="false">D66+E61-E41*Cases!$J$26</f>
        <v>6075</v>
      </c>
      <c r="F66" s="30" t="n">
        <f aca="false">E66+F61-F41*Cases!$J$26</f>
        <v>12150</v>
      </c>
      <c r="G66" s="30" t="n">
        <f aca="false">F66+G61-G41*Cases!$J$26</f>
        <v>6075</v>
      </c>
      <c r="H66" s="30" t="n">
        <f aca="false">G66+H61-H41*Cases!$J$26</f>
        <v>12150</v>
      </c>
      <c r="I66" s="30" t="n">
        <f aca="false">H66+I61-I41*Cases!$J$26</f>
        <v>6075</v>
      </c>
      <c r="J66" s="30" t="n">
        <f aca="false">I66+J61-J41*Cases!$J$26</f>
        <v>12150</v>
      </c>
      <c r="K66" s="30" t="n">
        <f aca="false">J66+K61-K41*Cases!$J$26</f>
        <v>6075</v>
      </c>
      <c r="L66" s="30" t="n">
        <f aca="false">K66+L61-L41*Cases!$J$26</f>
        <v>12150</v>
      </c>
      <c r="M66" s="30" t="n">
        <f aca="false">L66+M61-M41*Cases!$J$26</f>
        <v>6075</v>
      </c>
      <c r="N66" s="30" t="n">
        <f aca="false">M66+N61-N41*Cases!$J$26</f>
        <v>12150</v>
      </c>
      <c r="O66" s="30" t="n">
        <f aca="false">N66+O61-O41*Cases!$J$26</f>
        <v>12150</v>
      </c>
      <c r="P66" s="30" t="n">
        <f aca="false">O66+P61-P41*Cases!$J$26</f>
        <v>18225</v>
      </c>
      <c r="Q66" s="30" t="n">
        <f aca="false">P66+Q61-Q41*Cases!$J$26</f>
        <v>12150</v>
      </c>
      <c r="R66" s="30" t="n">
        <f aca="false">Q66+R61-R41*Cases!$J$26</f>
        <v>18225</v>
      </c>
      <c r="S66" s="30" t="n">
        <f aca="false">R66+S61-S41*Cases!$J$26</f>
        <v>12150</v>
      </c>
      <c r="T66" s="30" t="n">
        <f aca="false">S66+T61-T41*Cases!$J$26</f>
        <v>18225</v>
      </c>
      <c r="U66" s="30" t="n">
        <f aca="false">T66+U61-U41*Cases!$J$26</f>
        <v>12150</v>
      </c>
      <c r="V66" s="30" t="n">
        <f aca="false">U66+V61-V41*Cases!$J$26</f>
        <v>18225</v>
      </c>
      <c r="W66" s="30" t="n">
        <f aca="false">V66+W61-W41*Cases!$J$26</f>
        <v>12150</v>
      </c>
      <c r="X66" s="30" t="n">
        <f aca="false">W66+X61-X41*Cases!$J$26</f>
        <v>18225</v>
      </c>
      <c r="Y66" s="30" t="n">
        <f aca="false">X66+Y61-Y41*Cases!$J$26</f>
        <v>12150</v>
      </c>
      <c r="Z66" s="30" t="n">
        <f aca="false">Y66+Z61-Z41*Cases!$J$26</f>
        <v>18225</v>
      </c>
      <c r="AA66" s="30" t="n">
        <f aca="false">Z66+AA61-AA41*Cases!$J$26</f>
        <v>18225</v>
      </c>
      <c r="AB66" s="30" t="n">
        <f aca="false">AA66+AB61-AB41*Cases!$J$26</f>
        <v>24300</v>
      </c>
      <c r="AC66" s="30" t="n">
        <f aca="false">AB66+AC61-AC41*Cases!$J$26</f>
        <v>18225</v>
      </c>
      <c r="AD66" s="30" t="n">
        <f aca="false">AC66+AD61-AD41*Cases!$J$26</f>
        <v>24300</v>
      </c>
      <c r="AE66" s="30" t="n">
        <f aca="false">AD66+AE61-AE41*Cases!$J$26</f>
        <v>18225</v>
      </c>
      <c r="AF66" s="30" t="n">
        <f aca="false">AE66+AF61-AF41*Cases!$J$26</f>
        <v>18225</v>
      </c>
      <c r="AG66" s="30" t="n">
        <f aca="false">AF66+AG61-AG41*Cases!$J$26</f>
        <v>18225</v>
      </c>
      <c r="AH66" s="30" t="n">
        <f aca="false">AG66+AH61-AH41*Cases!$J$26</f>
        <v>12150</v>
      </c>
      <c r="AI66" s="30" t="n">
        <f aca="false">AH66+AI61-AI41*Cases!$J$26</f>
        <v>12150</v>
      </c>
      <c r="AJ66" s="30" t="n">
        <f aca="false">AI66+AJ61-AJ41*Cases!$J$26</f>
        <v>12150</v>
      </c>
      <c r="AK66" s="30" t="n">
        <f aca="false">AJ66+AK61-AK41*Cases!$J$26</f>
        <v>12150</v>
      </c>
    </row>
    <row r="67" customFormat="false" ht="15" hidden="false" customHeight="true" outlineLevel="0" collapsed="false">
      <c r="A67" s="25" t="s">
        <v>300</v>
      </c>
      <c r="B67" s="30" t="n">
        <f aca="false">B64*Inputs!$B$27</f>
        <v>0</v>
      </c>
      <c r="C67" s="30" t="n">
        <f aca="false">C64*Inputs!$B$27</f>
        <v>182.25</v>
      </c>
      <c r="D67" s="30" t="n">
        <f aca="false">D64*Inputs!$B$27</f>
        <v>364.5</v>
      </c>
      <c r="E67" s="30" t="n">
        <f aca="false">E64*Inputs!$B$27</f>
        <v>402.1002405</v>
      </c>
      <c r="F67" s="30" t="n">
        <f aca="false">F64*Inputs!$B$27</f>
        <v>882.25750719</v>
      </c>
      <c r="G67" s="30" t="n">
        <f aca="false">G64*Inputs!$B$27</f>
        <v>635.4907488081</v>
      </c>
      <c r="H67" s="30" t="n">
        <f aca="false">H64*Inputs!$B$27</f>
        <v>1113.31411041502</v>
      </c>
      <c r="I67" s="30" t="n">
        <f aca="false">I64*Inputs!$B$27</f>
        <v>864.236786000869</v>
      </c>
      <c r="J67" s="30" t="n">
        <f aca="false">J64*Inputs!$B$27</f>
        <v>1339.77268723586</v>
      </c>
      <c r="K67" s="30" t="n">
        <f aca="false">K64*Inputs!$B$27</f>
        <v>1088.4307770535</v>
      </c>
      <c r="L67" s="30" t="n">
        <f aca="false">L64*Inputs!$B$27</f>
        <v>1561.72473837797</v>
      </c>
      <c r="M67" s="30" t="n">
        <f aca="false">M64*Inputs!$B$27</f>
        <v>1308.16330768419</v>
      </c>
      <c r="N67" s="30" t="n">
        <f aca="false">N64*Inputs!$B$27</f>
        <v>1779.25994370234</v>
      </c>
      <c r="O67" s="30" t="n">
        <f aca="false">O64*Inputs!$B$27</f>
        <v>1705.77316095532</v>
      </c>
      <c r="P67" s="30" t="n">
        <f aca="false">P64*Inputs!$B$27</f>
        <v>2174.71619844077</v>
      </c>
      <c r="Q67" s="30" t="n">
        <f aca="false">Q64*Inputs!$B$27</f>
        <v>2136.69759364636</v>
      </c>
      <c r="R67" s="30" t="n">
        <f aca="false">R64*Inputs!$B$27</f>
        <v>2681.5869153999</v>
      </c>
      <c r="S67" s="30" t="n">
        <f aca="false">S64*Inputs!$B$27</f>
        <v>2498.9048915309</v>
      </c>
      <c r="T67" s="30" t="n">
        <f aca="false">T64*Inputs!$B$27</f>
        <v>3040.17214030559</v>
      </c>
      <c r="U67" s="30" t="n">
        <f aca="false">U64*Inputs!$B$27</f>
        <v>2853.90426418753</v>
      </c>
      <c r="V67" s="30" t="n">
        <f aca="false">V64*Inputs!$B$27</f>
        <v>3391.62151923566</v>
      </c>
      <c r="W67" s="30" t="n">
        <f aca="false">W64*Inputs!$B$27</f>
        <v>3201.8391493283</v>
      </c>
      <c r="X67" s="30" t="n">
        <f aca="false">X64*Inputs!$B$27</f>
        <v>3736.07705552502</v>
      </c>
      <c r="Y67" s="30" t="n">
        <f aca="false">Y64*Inputs!$B$27</f>
        <v>3542.85013025477</v>
      </c>
      <c r="Z67" s="30" t="n">
        <f aca="false">Z64*Inputs!$B$27</f>
        <v>4073.67792664222</v>
      </c>
      <c r="AA67" s="30" t="n">
        <f aca="false">AA64*Inputs!$B$27</f>
        <v>4059.3249926608</v>
      </c>
      <c r="AB67" s="30" t="n">
        <f aca="false">AB64*Inputs!$B$27</f>
        <v>4586.81054042419</v>
      </c>
      <c r="AC67" s="30" t="n">
        <f aca="false">AC64*Inputs!$B$27</f>
        <v>4464.40826511479</v>
      </c>
      <c r="AD67" s="30" t="n">
        <f aca="false">AD64*Inputs!$B$27</f>
        <v>5209.0158568819</v>
      </c>
      <c r="AE67" s="30" t="n">
        <f aca="false">AE64*Inputs!$B$27</f>
        <v>4581.04650351615</v>
      </c>
      <c r="AF67" s="30" t="n">
        <f aca="false">AF64*Inputs!$B$27</f>
        <v>5156.06701726599</v>
      </c>
      <c r="AG67" s="30" t="n">
        <f aca="false">AG64*Inputs!$B$27</f>
        <v>5056.21864097333</v>
      </c>
      <c r="AH67" s="30" t="n">
        <f aca="false">AH64*Inputs!$B$27</f>
        <v>4920.6675678486</v>
      </c>
      <c r="AI67" s="30" t="n">
        <f aca="false">AI64*Inputs!$B$27</f>
        <v>5327.75450545511</v>
      </c>
      <c r="AJ67" s="30" t="n">
        <f aca="false">AJ64*Inputs!$B$27</f>
        <v>5207.20070818556</v>
      </c>
      <c r="AK67" s="30" t="n">
        <f aca="false">AK64*Inputs!$B$27</f>
        <v>5233.40126829371</v>
      </c>
    </row>
    <row r="68" customFormat="false" ht="15" hidden="false" customHeight="true" outlineLevel="0" collapsed="false">
      <c r="A68" s="25" t="s">
        <v>301</v>
      </c>
      <c r="B68" s="30" t="n">
        <f aca="false">IF(B5&gt;Inputs!$B$28,INDEX($B67:$AK67,1,MAX(1,B5-Inputs!$B$28)),0)</f>
        <v>0</v>
      </c>
      <c r="C68" s="30" t="n">
        <f aca="false">IF(C5&gt;Inputs!$B$28,INDEX($B67:$AK67,1,MAX(1,C5-Inputs!$B$28)),0)</f>
        <v>0</v>
      </c>
      <c r="D68" s="30" t="n">
        <f aca="false">IF(D5&gt;Inputs!$B$28,INDEX($B67:$AK67,1,MAX(1,D5-Inputs!$B$28)),0)</f>
        <v>0</v>
      </c>
      <c r="E68" s="30" t="n">
        <f aca="false">IF(E5&gt;Inputs!$B$28,INDEX($B67:$AK67,1,MAX(1,E5-Inputs!$B$28)),0)</f>
        <v>0</v>
      </c>
      <c r="F68" s="30" t="n">
        <f aca="false">IF(F5&gt;Inputs!$B$28,INDEX($B67:$AK67,1,MAX(1,F5-Inputs!$B$28)),0)</f>
        <v>182.25</v>
      </c>
      <c r="G68" s="30" t="n">
        <f aca="false">IF(G5&gt;Inputs!$B$28,INDEX($B67:$AK67,1,MAX(1,G5-Inputs!$B$28)),0)</f>
        <v>364.5</v>
      </c>
      <c r="H68" s="30" t="n">
        <f aca="false">IF(H5&gt;Inputs!$B$28,INDEX($B67:$AK67,1,MAX(1,H5-Inputs!$B$28)),0)</f>
        <v>402.1002405</v>
      </c>
      <c r="I68" s="30" t="n">
        <f aca="false">IF(I5&gt;Inputs!$B$28,INDEX($B67:$AK67,1,MAX(1,I5-Inputs!$B$28)),0)</f>
        <v>882.25750719</v>
      </c>
      <c r="J68" s="30" t="n">
        <f aca="false">IF(J5&gt;Inputs!$B$28,INDEX($B67:$AK67,1,MAX(1,J5-Inputs!$B$28)),0)</f>
        <v>635.4907488081</v>
      </c>
      <c r="K68" s="30" t="n">
        <f aca="false">IF(K5&gt;Inputs!$B$28,INDEX($B67:$AK67,1,MAX(1,K5-Inputs!$B$28)),0)</f>
        <v>1113.31411041502</v>
      </c>
      <c r="L68" s="30" t="n">
        <f aca="false">IF(L5&gt;Inputs!$B$28,INDEX($B67:$AK67,1,MAX(1,L5-Inputs!$B$28)),0)</f>
        <v>864.236786000869</v>
      </c>
      <c r="M68" s="30" t="n">
        <f aca="false">IF(M5&gt;Inputs!$B$28,INDEX($B67:$AK67,1,MAX(1,M5-Inputs!$B$28)),0)</f>
        <v>1339.77268723586</v>
      </c>
      <c r="N68" s="30" t="n">
        <f aca="false">IF(N5&gt;Inputs!$B$28,INDEX($B67:$AK67,1,MAX(1,N5-Inputs!$B$28)),0)</f>
        <v>1088.4307770535</v>
      </c>
      <c r="O68" s="30" t="n">
        <f aca="false">IF(O5&gt;Inputs!$B$28,INDEX($B67:$AK67,1,MAX(1,O5-Inputs!$B$28)),0)</f>
        <v>1561.72473837797</v>
      </c>
      <c r="P68" s="30" t="n">
        <f aca="false">IF(P5&gt;Inputs!$B$28,INDEX($B67:$AK67,1,MAX(1,P5-Inputs!$B$28)),0)</f>
        <v>1308.16330768419</v>
      </c>
      <c r="Q68" s="30" t="n">
        <f aca="false">IF(Q5&gt;Inputs!$B$28,INDEX($B67:$AK67,1,MAX(1,Q5-Inputs!$B$28)),0)</f>
        <v>1779.25994370234</v>
      </c>
      <c r="R68" s="30" t="n">
        <f aca="false">IF(R5&gt;Inputs!$B$28,INDEX($B67:$AK67,1,MAX(1,R5-Inputs!$B$28)),0)</f>
        <v>1705.77316095532</v>
      </c>
      <c r="S68" s="30" t="n">
        <f aca="false">IF(S5&gt;Inputs!$B$28,INDEX($B67:$AK67,1,MAX(1,S5-Inputs!$B$28)),0)</f>
        <v>2174.71619844077</v>
      </c>
      <c r="T68" s="30" t="n">
        <f aca="false">IF(T5&gt;Inputs!$B$28,INDEX($B67:$AK67,1,MAX(1,T5-Inputs!$B$28)),0)</f>
        <v>2136.69759364636</v>
      </c>
      <c r="U68" s="30" t="n">
        <f aca="false">IF(U5&gt;Inputs!$B$28,INDEX($B67:$AK67,1,MAX(1,U5-Inputs!$B$28)),0)</f>
        <v>2681.5869153999</v>
      </c>
      <c r="V68" s="30" t="n">
        <f aca="false">IF(V5&gt;Inputs!$B$28,INDEX($B67:$AK67,1,MAX(1,V5-Inputs!$B$28)),0)</f>
        <v>2498.9048915309</v>
      </c>
      <c r="W68" s="30" t="n">
        <f aca="false">IF(W5&gt;Inputs!$B$28,INDEX($B67:$AK67,1,MAX(1,W5-Inputs!$B$28)),0)</f>
        <v>3040.17214030559</v>
      </c>
      <c r="X68" s="30" t="n">
        <f aca="false">IF(X5&gt;Inputs!$B$28,INDEX($B67:$AK67,1,MAX(1,X5-Inputs!$B$28)),0)</f>
        <v>2853.90426418753</v>
      </c>
      <c r="Y68" s="30" t="n">
        <f aca="false">IF(Y5&gt;Inputs!$B$28,INDEX($B67:$AK67,1,MAX(1,Y5-Inputs!$B$28)),0)</f>
        <v>3391.62151923566</v>
      </c>
      <c r="Z68" s="30" t="n">
        <f aca="false">IF(Z5&gt;Inputs!$B$28,INDEX($B67:$AK67,1,MAX(1,Z5-Inputs!$B$28)),0)</f>
        <v>3201.8391493283</v>
      </c>
      <c r="AA68" s="30" t="n">
        <f aca="false">IF(AA5&gt;Inputs!$B$28,INDEX($B67:$AK67,1,MAX(1,AA5-Inputs!$B$28)),0)</f>
        <v>3736.07705552502</v>
      </c>
      <c r="AB68" s="30" t="n">
        <f aca="false">IF(AB5&gt;Inputs!$B$28,INDEX($B67:$AK67,1,MAX(1,AB5-Inputs!$B$28)),0)</f>
        <v>3542.85013025477</v>
      </c>
      <c r="AC68" s="30" t="n">
        <f aca="false">IF(AC5&gt;Inputs!$B$28,INDEX($B67:$AK67,1,MAX(1,AC5-Inputs!$B$28)),0)</f>
        <v>4073.67792664222</v>
      </c>
      <c r="AD68" s="30" t="n">
        <f aca="false">IF(AD5&gt;Inputs!$B$28,INDEX($B67:$AK67,1,MAX(1,AD5-Inputs!$B$28)),0)</f>
        <v>4059.3249926608</v>
      </c>
      <c r="AE68" s="30" t="n">
        <f aca="false">IF(AE5&gt;Inputs!$B$28,INDEX($B67:$AK67,1,MAX(1,AE5-Inputs!$B$28)),0)</f>
        <v>4586.81054042419</v>
      </c>
      <c r="AF68" s="30" t="n">
        <f aca="false">IF(AF5&gt;Inputs!$B$28,INDEX($B67:$AK67,1,MAX(1,AF5-Inputs!$B$28)),0)</f>
        <v>4464.40826511479</v>
      </c>
      <c r="AG68" s="30" t="n">
        <f aca="false">IF(AG5&gt;Inputs!$B$28,INDEX($B67:$AK67,1,MAX(1,AG5-Inputs!$B$28)),0)</f>
        <v>5209.0158568819</v>
      </c>
      <c r="AH68" s="30" t="n">
        <f aca="false">IF(AH5&gt;Inputs!$B$28,INDEX($B67:$AK67,1,MAX(1,AH5-Inputs!$B$28)),0)</f>
        <v>4581.04650351615</v>
      </c>
      <c r="AI68" s="30" t="n">
        <f aca="false">IF(AI5&gt;Inputs!$B$28,INDEX($B67:$AK67,1,MAX(1,AI5-Inputs!$B$28)),0)</f>
        <v>5156.06701726599</v>
      </c>
      <c r="AJ68" s="30" t="n">
        <f aca="false">IF(AJ5&gt;Inputs!$B$28,INDEX($B67:$AK67,1,MAX(1,AJ5-Inputs!$B$28)),0)</f>
        <v>5056.21864097333</v>
      </c>
      <c r="AK68" s="30" t="n">
        <f aca="false">IF(AK5&gt;Inputs!$B$28,INDEX($B67:$AK67,1,MAX(1,AK5-Inputs!$B$28)),0)</f>
        <v>4920.6675678486</v>
      </c>
    </row>
    <row r="69" customFormat="false" ht="15" hidden="false" customHeight="true" outlineLevel="0" collapsed="false">
      <c r="A69" s="25" t="s">
        <v>302</v>
      </c>
      <c r="B69" s="30" t="n">
        <f aca="false">0+B67-B68</f>
        <v>0</v>
      </c>
      <c r="C69" s="30" t="n">
        <f aca="false">B69+C67-C68</f>
        <v>182.25</v>
      </c>
      <c r="D69" s="30" t="n">
        <f aca="false">C69+D67-D68</f>
        <v>546.75</v>
      </c>
      <c r="E69" s="30" t="n">
        <f aca="false">D69+E67-E68</f>
        <v>948.8502405</v>
      </c>
      <c r="F69" s="30" t="n">
        <f aca="false">E69+F67-F68</f>
        <v>1648.85774769</v>
      </c>
      <c r="G69" s="30" t="n">
        <f aca="false">F69+G67-G68</f>
        <v>1919.8484964981</v>
      </c>
      <c r="H69" s="30" t="n">
        <f aca="false">G69+H67-H68</f>
        <v>2631.06236641312</v>
      </c>
      <c r="I69" s="30" t="n">
        <f aca="false">H69+I67-I68</f>
        <v>2613.04164522399</v>
      </c>
      <c r="J69" s="30" t="n">
        <f aca="false">I69+J67-J68</f>
        <v>3317.32358365175</v>
      </c>
      <c r="K69" s="30" t="n">
        <f aca="false">J69+K67-K68</f>
        <v>3292.44025029023</v>
      </c>
      <c r="L69" s="30" t="n">
        <f aca="false">K69+L67-L68</f>
        <v>3989.92820266733</v>
      </c>
      <c r="M69" s="30" t="n">
        <f aca="false">L69+M67-M68</f>
        <v>3958.31882311565</v>
      </c>
      <c r="N69" s="30" t="n">
        <f aca="false">M69+N67-N68</f>
        <v>4649.1479897645</v>
      </c>
      <c r="O69" s="30" t="n">
        <f aca="false">N69+O67-O68</f>
        <v>4793.19641234185</v>
      </c>
      <c r="P69" s="30" t="n">
        <f aca="false">O69+P67-P68</f>
        <v>5659.74930309843</v>
      </c>
      <c r="Q69" s="30" t="n">
        <f aca="false">P69+Q67-Q68</f>
        <v>6017.18695304245</v>
      </c>
      <c r="R69" s="30" t="n">
        <f aca="false">Q69+R67-R68</f>
        <v>6993.00070748703</v>
      </c>
      <c r="S69" s="30" t="n">
        <f aca="false">R69+S67-S68</f>
        <v>7317.18940057715</v>
      </c>
      <c r="T69" s="30" t="n">
        <f aca="false">S69+T67-T68</f>
        <v>8220.66394723638</v>
      </c>
      <c r="U69" s="30" t="n">
        <f aca="false">T69+U67-U68</f>
        <v>8392.98129602402</v>
      </c>
      <c r="V69" s="30" t="n">
        <f aca="false">U69+V67-V68</f>
        <v>9285.69792372878</v>
      </c>
      <c r="W69" s="30" t="n">
        <f aca="false">V69+W67-W68</f>
        <v>9447.36493275149</v>
      </c>
      <c r="X69" s="30" t="n">
        <f aca="false">W69+X67-X68</f>
        <v>10329.537724089</v>
      </c>
      <c r="Y69" s="30" t="n">
        <f aca="false">X69+Y67-Y68</f>
        <v>10480.7663351081</v>
      </c>
      <c r="Z69" s="30" t="n">
        <f aca="false">Y69+Z67-Z68</f>
        <v>11352.605112422</v>
      </c>
      <c r="AA69" s="30" t="n">
        <f aca="false">Z69+AA67-AA68</f>
        <v>11675.8530495578</v>
      </c>
      <c r="AB69" s="30" t="n">
        <f aca="false">AA69+AB67-AB68</f>
        <v>12719.8134597272</v>
      </c>
      <c r="AC69" s="30" t="n">
        <f aca="false">AB69+AC67-AC68</f>
        <v>13110.5437981998</v>
      </c>
      <c r="AD69" s="30" t="n">
        <f aca="false">AC69+AD67-AD68</f>
        <v>14260.2346624209</v>
      </c>
      <c r="AE69" s="30" t="n">
        <f aca="false">AD69+AE67-AE68</f>
        <v>14254.4706255128</v>
      </c>
      <c r="AF69" s="30" t="n">
        <f aca="false">AE69+AF67-AF68</f>
        <v>14946.129377664</v>
      </c>
      <c r="AG69" s="30" t="n">
        <f aca="false">AF69+AG67-AG68</f>
        <v>14793.3321617555</v>
      </c>
      <c r="AH69" s="30" t="n">
        <f aca="false">AG69+AH67-AH68</f>
        <v>15132.9532260879</v>
      </c>
      <c r="AI69" s="30" t="n">
        <f aca="false">AH69+AI67-AI68</f>
        <v>15304.640714277</v>
      </c>
      <c r="AJ69" s="30" t="n">
        <f aca="false">AI69+AJ67-AJ68</f>
        <v>15455.6227814893</v>
      </c>
      <c r="AK69" s="30" t="n">
        <f aca="false">AJ69+AK67-AK68</f>
        <v>15768.3564819344</v>
      </c>
    </row>
    <row r="70" customFormat="false" ht="15" hidden="false" customHeight="true" outlineLevel="0" collapsed="false">
      <c r="A70" s="25" t="s">
        <v>303</v>
      </c>
      <c r="B70" s="30" t="n">
        <f aca="false">IF(B5=1,Inputs!$B$13,0)+B26*Inputs!$B$14</f>
        <v>15000</v>
      </c>
      <c r="C70" s="30" t="n">
        <f aca="false">IF(C5=1,Inputs!$B$13,0)+C26*Inputs!$B$14</f>
        <v>0</v>
      </c>
      <c r="D70" s="30" t="n">
        <f aca="false">IF(D5=1,Inputs!$B$13,0)+D26*Inputs!$B$14</f>
        <v>0</v>
      </c>
      <c r="E70" s="30" t="n">
        <f aca="false">IF(E5=1,Inputs!$B$13,0)+E26*Inputs!$B$14</f>
        <v>0</v>
      </c>
      <c r="F70" s="30" t="n">
        <f aca="false">IF(F5=1,Inputs!$B$13,0)+F26*Inputs!$B$14</f>
        <v>0</v>
      </c>
      <c r="G70" s="30" t="n">
        <f aca="false">IF(G5=1,Inputs!$B$13,0)+G26*Inputs!$B$14</f>
        <v>0</v>
      </c>
      <c r="H70" s="30" t="n">
        <f aca="false">IF(H5=1,Inputs!$B$13,0)+H26*Inputs!$B$14</f>
        <v>0</v>
      </c>
      <c r="I70" s="30" t="n">
        <f aca="false">IF(I5=1,Inputs!$B$13,0)+I26*Inputs!$B$14</f>
        <v>0</v>
      </c>
      <c r="J70" s="30" t="n">
        <f aca="false">IF(J5=1,Inputs!$B$13,0)+J26*Inputs!$B$14</f>
        <v>0</v>
      </c>
      <c r="K70" s="30" t="n">
        <f aca="false">IF(K5=1,Inputs!$B$13,0)+K26*Inputs!$B$14</f>
        <v>0</v>
      </c>
      <c r="L70" s="30" t="n">
        <f aca="false">IF(L5=1,Inputs!$B$13,0)+L26*Inputs!$B$14</f>
        <v>0</v>
      </c>
      <c r="M70" s="30" t="n">
        <f aca="false">IF(M5=1,Inputs!$B$13,0)+M26*Inputs!$B$14</f>
        <v>0</v>
      </c>
      <c r="N70" s="30" t="n">
        <f aca="false">IF(N5=1,Inputs!$B$13,0)+N26*Inputs!$B$14</f>
        <v>2000</v>
      </c>
      <c r="O70" s="30" t="n">
        <f aca="false">IF(O5=1,Inputs!$B$13,0)+O26*Inputs!$B$14</f>
        <v>0</v>
      </c>
      <c r="P70" s="30" t="n">
        <f aca="false">IF(P5=1,Inputs!$B$13,0)+P26*Inputs!$B$14</f>
        <v>0</v>
      </c>
      <c r="Q70" s="30" t="n">
        <f aca="false">IF(Q5=1,Inputs!$B$13,0)+Q26*Inputs!$B$14</f>
        <v>0</v>
      </c>
      <c r="R70" s="30" t="n">
        <f aca="false">IF(R5=1,Inputs!$B$13,0)+R26*Inputs!$B$14</f>
        <v>2000</v>
      </c>
      <c r="S70" s="30" t="n">
        <f aca="false">IF(S5=1,Inputs!$B$13,0)+S26*Inputs!$B$14</f>
        <v>0</v>
      </c>
      <c r="T70" s="30" t="n">
        <f aca="false">IF(T5=1,Inputs!$B$13,0)+T26*Inputs!$B$14</f>
        <v>2000</v>
      </c>
      <c r="U70" s="30" t="n">
        <f aca="false">IF(U5=1,Inputs!$B$13,0)+U26*Inputs!$B$14</f>
        <v>0</v>
      </c>
      <c r="V70" s="30" t="n">
        <f aca="false">IF(V5=1,Inputs!$B$13,0)+V26*Inputs!$B$14</f>
        <v>0</v>
      </c>
      <c r="W70" s="30" t="n">
        <f aca="false">IF(W5=1,Inputs!$B$13,0)+W26*Inputs!$B$14</f>
        <v>0</v>
      </c>
      <c r="X70" s="30" t="n">
        <f aca="false">IF(X5=1,Inputs!$B$13,0)+X26*Inputs!$B$14</f>
        <v>2000</v>
      </c>
      <c r="Y70" s="30" t="n">
        <f aca="false">IF(Y5=1,Inputs!$B$13,0)+Y26*Inputs!$B$14</f>
        <v>0</v>
      </c>
      <c r="Z70" s="30" t="n">
        <f aca="false">IF(Z5=1,Inputs!$B$13,0)+Z26*Inputs!$B$14</f>
        <v>0</v>
      </c>
      <c r="AA70" s="30" t="n">
        <f aca="false">IF(AA5=1,Inputs!$B$13,0)+AA26*Inputs!$B$14</f>
        <v>0</v>
      </c>
      <c r="AB70" s="30" t="n">
        <f aca="false">IF(AB5=1,Inputs!$B$13,0)+AB26*Inputs!$B$14</f>
        <v>0</v>
      </c>
      <c r="AC70" s="30" t="n">
        <f aca="false">IF(AC5=1,Inputs!$B$13,0)+AC26*Inputs!$B$14</f>
        <v>0</v>
      </c>
      <c r="AD70" s="30" t="n">
        <f aca="false">IF(AD5=1,Inputs!$B$13,0)+AD26*Inputs!$B$14</f>
        <v>0</v>
      </c>
      <c r="AE70" s="30" t="n">
        <f aca="false">IF(AE5=1,Inputs!$B$13,0)+AE26*Inputs!$B$14</f>
        <v>0</v>
      </c>
      <c r="AF70" s="30" t="n">
        <f aca="false">IF(AF5=1,Inputs!$B$13,0)+AF26*Inputs!$B$14</f>
        <v>0</v>
      </c>
      <c r="AG70" s="30" t="n">
        <f aca="false">IF(AG5=1,Inputs!$B$13,0)+AG26*Inputs!$B$14</f>
        <v>0</v>
      </c>
      <c r="AH70" s="30" t="n">
        <f aca="false">IF(AH5=1,Inputs!$B$13,0)+AH26*Inputs!$B$14</f>
        <v>0</v>
      </c>
      <c r="AI70" s="30" t="n">
        <f aca="false">IF(AI5=1,Inputs!$B$13,0)+AI26*Inputs!$B$14</f>
        <v>0</v>
      </c>
      <c r="AJ70" s="30" t="n">
        <f aca="false">IF(AJ5=1,Inputs!$B$13,0)+AJ26*Inputs!$B$14</f>
        <v>0</v>
      </c>
      <c r="AK70" s="30" t="n">
        <f aca="false">IF(AK5=1,Inputs!$B$13,0)+AK26*Inputs!$B$14</f>
        <v>0</v>
      </c>
    </row>
    <row r="71" customFormat="false" ht="15" hidden="false" customHeight="true" outlineLevel="0" collapsed="false">
      <c r="A71" s="25" t="s">
        <v>304</v>
      </c>
      <c r="B71" s="30" t="n">
        <f aca="false">IF(B5=1,Inputs!$B$7,0)</f>
        <v>0</v>
      </c>
      <c r="C71" s="30" t="n">
        <f aca="false">IF(C5=1,Inputs!$B$7,0)</f>
        <v>0</v>
      </c>
      <c r="D71" s="30" t="n">
        <f aca="false">IF(D5=1,Inputs!$B$7,0)</f>
        <v>0</v>
      </c>
      <c r="E71" s="30" t="n">
        <f aca="false">IF(E5=1,Inputs!$B$7,0)</f>
        <v>0</v>
      </c>
      <c r="F71" s="30" t="n">
        <f aca="false">IF(F5=1,Inputs!$B$7,0)</f>
        <v>0</v>
      </c>
      <c r="G71" s="30" t="n">
        <f aca="false">IF(G5=1,Inputs!$B$7,0)</f>
        <v>0</v>
      </c>
      <c r="H71" s="30" t="n">
        <f aca="false">IF(H5=1,Inputs!$B$7,0)</f>
        <v>0</v>
      </c>
      <c r="I71" s="30" t="n">
        <f aca="false">IF(I5=1,Inputs!$B$7,0)</f>
        <v>0</v>
      </c>
      <c r="J71" s="30" t="n">
        <f aca="false">IF(J5=1,Inputs!$B$7,0)</f>
        <v>0</v>
      </c>
      <c r="K71" s="30" t="n">
        <f aca="false">IF(K5=1,Inputs!$B$7,0)</f>
        <v>0</v>
      </c>
      <c r="L71" s="30" t="n">
        <f aca="false">IF(L5=1,Inputs!$B$7,0)</f>
        <v>0</v>
      </c>
      <c r="M71" s="30" t="n">
        <f aca="false">IF(M5=1,Inputs!$B$7,0)</f>
        <v>0</v>
      </c>
      <c r="N71" s="30" t="n">
        <f aca="false">IF(N5=1,Inputs!$B$7,0)</f>
        <v>0</v>
      </c>
      <c r="O71" s="30" t="n">
        <f aca="false">IF(O5=1,Inputs!$B$7,0)</f>
        <v>0</v>
      </c>
      <c r="P71" s="30" t="n">
        <f aca="false">IF(P5=1,Inputs!$B$7,0)</f>
        <v>0</v>
      </c>
      <c r="Q71" s="30" t="n">
        <f aca="false">IF(Q5=1,Inputs!$B$7,0)</f>
        <v>0</v>
      </c>
      <c r="R71" s="30" t="n">
        <f aca="false">IF(R5=1,Inputs!$B$7,0)</f>
        <v>0</v>
      </c>
      <c r="S71" s="30" t="n">
        <f aca="false">IF(S5=1,Inputs!$B$7,0)</f>
        <v>0</v>
      </c>
      <c r="T71" s="30" t="n">
        <f aca="false">IF(T5=1,Inputs!$B$7,0)</f>
        <v>0</v>
      </c>
      <c r="U71" s="30" t="n">
        <f aca="false">IF(U5=1,Inputs!$B$7,0)</f>
        <v>0</v>
      </c>
      <c r="V71" s="30" t="n">
        <f aca="false">IF(V5=1,Inputs!$B$7,0)</f>
        <v>0</v>
      </c>
      <c r="W71" s="30" t="n">
        <f aca="false">IF(W5=1,Inputs!$B$7,0)</f>
        <v>0</v>
      </c>
      <c r="X71" s="30" t="n">
        <f aca="false">IF(X5=1,Inputs!$B$7,0)</f>
        <v>0</v>
      </c>
      <c r="Y71" s="30" t="n">
        <f aca="false">IF(Y5=1,Inputs!$B$7,0)</f>
        <v>0</v>
      </c>
      <c r="Z71" s="30" t="n">
        <f aca="false">IF(Z5=1,Inputs!$B$7,0)</f>
        <v>0</v>
      </c>
      <c r="AA71" s="30" t="n">
        <f aca="false">IF(AA5=1,Inputs!$B$7,0)</f>
        <v>0</v>
      </c>
      <c r="AB71" s="30" t="n">
        <f aca="false">IF(AB5=1,Inputs!$B$7,0)</f>
        <v>0</v>
      </c>
      <c r="AC71" s="30" t="n">
        <f aca="false">IF(AC5=1,Inputs!$B$7,0)</f>
        <v>0</v>
      </c>
      <c r="AD71" s="30" t="n">
        <f aca="false">IF(AD5=1,Inputs!$B$7,0)</f>
        <v>0</v>
      </c>
      <c r="AE71" s="30" t="n">
        <f aca="false">IF(AE5=1,Inputs!$B$7,0)</f>
        <v>0</v>
      </c>
      <c r="AF71" s="30" t="n">
        <f aca="false">IF(AF5=1,Inputs!$B$7,0)</f>
        <v>0</v>
      </c>
      <c r="AG71" s="30" t="n">
        <f aca="false">IF(AG5=1,Inputs!$B$7,0)</f>
        <v>0</v>
      </c>
      <c r="AH71" s="30" t="n">
        <f aca="false">IF(AH5=1,Inputs!$B$7,0)</f>
        <v>0</v>
      </c>
      <c r="AI71" s="30" t="n">
        <f aca="false">IF(AI5=1,Inputs!$B$7,0)</f>
        <v>0</v>
      </c>
      <c r="AJ71" s="30" t="n">
        <f aca="false">IF(AJ5=1,Inputs!$B$7,0)</f>
        <v>0</v>
      </c>
      <c r="AK71" s="30" t="n">
        <f aca="false">IF(AK5=1,Inputs!$B$7,0)</f>
        <v>0</v>
      </c>
    </row>
    <row r="72" customFormat="false" ht="15" hidden="false" customHeight="true" outlineLevel="0" collapsed="false">
      <c r="A72" s="23" t="s">
        <v>305</v>
      </c>
      <c r="B72" s="31" t="n">
        <f aca="false">B64-B60-B59-B70-B71-B67+B68</f>
        <v>-84875</v>
      </c>
      <c r="C72" s="31" t="n">
        <f aca="false">C64-C60-C59-C70-C71-C67+C68</f>
        <v>-64043</v>
      </c>
      <c r="D72" s="31" t="n">
        <f aca="false">D64-D60-D59-D70-D71-D67+D68</f>
        <v>-58401</v>
      </c>
      <c r="E72" s="31" t="n">
        <f aca="false">E64-E60-E59-E70-E71-E67+E68</f>
        <v>-57763.992304</v>
      </c>
      <c r="F72" s="31" t="n">
        <f aca="false">F64-F60-F59-F70-F71-F67+F68</f>
        <v>-42775.34776992</v>
      </c>
      <c r="G72" s="31" t="n">
        <f aca="false">G64-G60-G59-G70-G71-G67+G68</f>
        <v>-51044.5856581408</v>
      </c>
      <c r="H72" s="31" t="n">
        <f aca="false">H64-H60-H59-H70-H71-H67+H68</f>
        <v>-36264.1399500194</v>
      </c>
      <c r="I72" s="31" t="n">
        <f aca="false">I64-I60-I59-I70-I71-I67+I68</f>
        <v>-44298.3841473442</v>
      </c>
      <c r="J72" s="31" t="n">
        <f aca="false">J64-J60-J59-J70-J71-J67+J68</f>
        <v>-29864.5898781408</v>
      </c>
      <c r="K72" s="31" t="n">
        <f aca="false">K64-K60-K59-K70-K71-K67+K68</f>
        <v>-37962.8295761844</v>
      </c>
      <c r="L72" s="31" t="n">
        <f aca="false">L64-L60-L59-L70-L71-L67+L68</f>
        <v>-23592.3908526925</v>
      </c>
      <c r="M72" s="31" t="n">
        <f aca="false">M64-M60-M59-M70-M71-M67+M68</f>
        <v>-31753.3525409906</v>
      </c>
      <c r="N72" s="31" t="n">
        <f aca="false">N64-N60-N59-N70-N71-N67+N68</f>
        <v>-29445.0085878507</v>
      </c>
      <c r="O72" s="31" t="n">
        <f aca="false">O64-O60-O59-O70-O71-O67+O68</f>
        <v>-29835.4440987972</v>
      </c>
      <c r="P72" s="31" t="n">
        <f aca="false">P64-P60-P59-P70-P71-P67+P68</f>
        <v>-15777.9592300792</v>
      </c>
      <c r="Q72" s="31" t="n">
        <f aca="false">Q64-Q60-Q59-Q70-Q71-Q67+Q68</f>
        <v>-17681.3319143847</v>
      </c>
      <c r="R72" s="31" t="n">
        <f aca="false">R64-R60-R59-R70-R71-R67+R68</f>
        <v>-12906.1638204474</v>
      </c>
      <c r="S72" s="31" t="n">
        <f aca="false">S64-S60-S59-S70-S71-S67+S68</f>
        <v>-17449.4338527492</v>
      </c>
      <c r="T72" s="31" t="n">
        <f aca="false">T64-T60-T59-T70-T71-T67+T68</f>
        <v>-12711.4505971176</v>
      </c>
      <c r="U72" s="31" t="n">
        <f aca="false">U64-U60-U59-U70-U71-U67+U68</f>
        <v>-17252.1165208503</v>
      </c>
      <c r="V72" s="31" t="n">
        <f aca="false">V64-V60-V59-V70-V71-V67+V68</f>
        <v>-779.753905528089</v>
      </c>
      <c r="W72" s="31" t="n">
        <f aca="false">W64-W60-W59-W70-W71-W67+W68</f>
        <v>-9846.1745686421</v>
      </c>
      <c r="X72" s="31" t="n">
        <f aca="false">X64-X60-X59-X70-X71-X67+X68</f>
        <v>-3045.69797810117</v>
      </c>
      <c r="Y72" s="31" t="n">
        <f aca="false">Y64-Y60-Y59-Y70-Y71-Y67+Y68</f>
        <v>-10087.6108612828</v>
      </c>
      <c r="Z72" s="31" t="n">
        <f aca="false">Z64-Z60-Z59-Z70-Z71-Z67+Z68</f>
        <v>7791.38576612747</v>
      </c>
      <c r="AA72" s="31" t="n">
        <f aca="false">AA64-AA60-AA59-AA70-AA71-AA67+AA68</f>
        <v>2873.69492829997</v>
      </c>
      <c r="AB72" s="31" t="n">
        <f aca="false">AB64-AB60-AB59-AB70-AB71-AB67+AB68</f>
        <v>18374.3879993991</v>
      </c>
      <c r="AC72" s="31" t="n">
        <f aca="false">AC64-AC60-AC59-AC70-AC71-AC67+AC68</f>
        <v>7907.04434581903</v>
      </c>
      <c r="AD72" s="31" t="n">
        <f aca="false">AD64-AD60-AD59-AD70-AD71-AD67+AD68</f>
        <v>36159.3130918728</v>
      </c>
      <c r="AE72" s="31" t="n">
        <f aca="false">AE64-AE60-AE59-AE70-AE71-AE67+AE68</f>
        <v>9380.04560236756</v>
      </c>
      <c r="AF72" s="31" t="n">
        <f aca="false">AF64-AF60-AF59-AF70-AF71-AF67+AF68</f>
        <v>29218.1357634575</v>
      </c>
      <c r="AG72" s="31" t="n">
        <f aca="false">AG64-AG60-AG59-AG70-AG71-AG67+AG68</f>
        <v>25680.6787315162</v>
      </c>
      <c r="AH72" s="31" t="n">
        <f aca="false">AH64-AH60-AH59-AH70-AH71-AH67+AH68</f>
        <v>16628.8441899229</v>
      </c>
      <c r="AI72" s="31" t="n">
        <f aca="false">AI64-AI60-AI59-AI70-AI71-AI67+AI68</f>
        <v>32254.7172548274</v>
      </c>
      <c r="AJ72" s="31" t="n">
        <f aca="false">AJ64-AJ60-AJ59-AJ70-AJ71-AJ67+AJ68</f>
        <v>27681.9520576779</v>
      </c>
      <c r="AK72" s="31" t="n">
        <f aca="false">AK64-AK60-AK59-AK70-AK71-AK67+AK68</f>
        <v>27787.9046211486</v>
      </c>
    </row>
    <row r="73" customFormat="false" ht="15" hidden="false" customHeight="true" outlineLevel="0" collapsed="false">
      <c r="A73" s="25" t="s">
        <v>306</v>
      </c>
      <c r="B73" s="30" t="n">
        <f aca="false">0+B72</f>
        <v>-84875</v>
      </c>
      <c r="C73" s="30" t="n">
        <f aca="false">B73+C72</f>
        <v>-148918</v>
      </c>
      <c r="D73" s="30" t="n">
        <f aca="false">C73+D72</f>
        <v>-207319</v>
      </c>
      <c r="E73" s="30" t="n">
        <f aca="false">D73+E72</f>
        <v>-265082.992304</v>
      </c>
      <c r="F73" s="30" t="n">
        <f aca="false">E73+F72</f>
        <v>-307858.34007392</v>
      </c>
      <c r="G73" s="30" t="n">
        <f aca="false">F73+G72</f>
        <v>-358902.925732061</v>
      </c>
      <c r="H73" s="30" t="n">
        <f aca="false">G73+H72</f>
        <v>-395167.06568208</v>
      </c>
      <c r="I73" s="30" t="n">
        <f aca="false">H73+I72</f>
        <v>-439465.449829424</v>
      </c>
      <c r="J73" s="30" t="n">
        <f aca="false">I73+J72</f>
        <v>-469330.039707565</v>
      </c>
      <c r="K73" s="30" t="n">
        <f aca="false">J73+K72</f>
        <v>-507292.86928375</v>
      </c>
      <c r="L73" s="30" t="n">
        <f aca="false">K73+L72</f>
        <v>-530885.260136442</v>
      </c>
      <c r="M73" s="30" t="n">
        <f aca="false">L73+M72</f>
        <v>-562638.612677433</v>
      </c>
      <c r="N73" s="30" t="n">
        <f aca="false">M73+N72</f>
        <v>-592083.621265283</v>
      </c>
      <c r="O73" s="30" t="n">
        <f aca="false">N73+O72</f>
        <v>-621919.065364081</v>
      </c>
      <c r="P73" s="30" t="n">
        <f aca="false">O73+P72</f>
        <v>-637697.02459416</v>
      </c>
      <c r="Q73" s="30" t="n">
        <f aca="false">P73+Q72</f>
        <v>-655378.356508545</v>
      </c>
      <c r="R73" s="30" t="n">
        <f aca="false">Q73+R72</f>
        <v>-668284.520328992</v>
      </c>
      <c r="S73" s="30" t="n">
        <f aca="false">R73+S72</f>
        <v>-685733.954181741</v>
      </c>
      <c r="T73" s="30" t="n">
        <f aca="false">S73+T72</f>
        <v>-698445.404778859</v>
      </c>
      <c r="U73" s="30" t="n">
        <f aca="false">T73+U72</f>
        <v>-715697.521299709</v>
      </c>
      <c r="V73" s="30" t="n">
        <f aca="false">U73+V72</f>
        <v>-716477.275205237</v>
      </c>
      <c r="W73" s="30" t="n">
        <f aca="false">V73+W72</f>
        <v>-726323.449773879</v>
      </c>
      <c r="X73" s="30" t="n">
        <f aca="false">W73+X72</f>
        <v>-729369.147751981</v>
      </c>
      <c r="Y73" s="30" t="n">
        <f aca="false">X73+Y72</f>
        <v>-739456.758613263</v>
      </c>
      <c r="Z73" s="30" t="n">
        <f aca="false">Y73+Z72</f>
        <v>-731665.372847136</v>
      </c>
      <c r="AA73" s="30" t="n">
        <f aca="false">Z73+AA72</f>
        <v>-728791.677918836</v>
      </c>
      <c r="AB73" s="30" t="n">
        <f aca="false">AA73+AB72</f>
        <v>-710417.289919437</v>
      </c>
      <c r="AC73" s="30" t="n">
        <f aca="false">AB73+AC72</f>
        <v>-702510.245573618</v>
      </c>
      <c r="AD73" s="30" t="n">
        <f aca="false">AC73+AD72</f>
        <v>-666350.932481745</v>
      </c>
      <c r="AE73" s="30" t="n">
        <f aca="false">AD73+AE72</f>
        <v>-656970.886879377</v>
      </c>
      <c r="AF73" s="30" t="n">
        <f aca="false">AE73+AF72</f>
        <v>-627752.75111592</v>
      </c>
      <c r="AG73" s="30" t="n">
        <f aca="false">AF73+AG72</f>
        <v>-602072.072384404</v>
      </c>
      <c r="AH73" s="30" t="n">
        <f aca="false">AG73+AH72</f>
        <v>-585443.228194481</v>
      </c>
      <c r="AI73" s="30" t="n">
        <f aca="false">AH73+AI72</f>
        <v>-553188.510939653</v>
      </c>
      <c r="AJ73" s="30" t="n">
        <f aca="false">AI73+AJ72</f>
        <v>-525506.558881975</v>
      </c>
      <c r="AK73" s="30" t="n">
        <f aca="false">AJ73+AK72</f>
        <v>-497718.654260827</v>
      </c>
    </row>
    <row r="74" customFormat="false" ht="15" hidden="false" customHeight="true" outlineLevel="0" collapsed="false">
      <c r="A74" s="23" t="s">
        <v>307</v>
      </c>
      <c r="B74" s="31" t="n">
        <f aca="false">Inputs!$B$6+B73</f>
        <v>-84875</v>
      </c>
      <c r="C74" s="31" t="n">
        <f aca="false">Inputs!$B$6+C73</f>
        <v>-148918</v>
      </c>
      <c r="D74" s="31" t="n">
        <f aca="false">Inputs!$B$6+D73</f>
        <v>-207319</v>
      </c>
      <c r="E74" s="31" t="n">
        <f aca="false">Inputs!$B$6+E73</f>
        <v>-265082.992304</v>
      </c>
      <c r="F74" s="31" t="n">
        <f aca="false">Inputs!$B$6+F73</f>
        <v>-307858.34007392</v>
      </c>
      <c r="G74" s="31" t="n">
        <f aca="false">Inputs!$B$6+G73</f>
        <v>-358902.925732061</v>
      </c>
      <c r="H74" s="31" t="n">
        <f aca="false">Inputs!$B$6+H73</f>
        <v>-395167.06568208</v>
      </c>
      <c r="I74" s="31" t="n">
        <f aca="false">Inputs!$B$6+I73</f>
        <v>-439465.449829424</v>
      </c>
      <c r="J74" s="31" t="n">
        <f aca="false">Inputs!$B$6+J73</f>
        <v>-469330.039707565</v>
      </c>
      <c r="K74" s="31" t="n">
        <f aca="false">Inputs!$B$6+K73</f>
        <v>-507292.86928375</v>
      </c>
      <c r="L74" s="31" t="n">
        <f aca="false">Inputs!$B$6+L73</f>
        <v>-530885.260136442</v>
      </c>
      <c r="M74" s="31" t="n">
        <f aca="false">Inputs!$B$6+M73</f>
        <v>-562638.612677433</v>
      </c>
      <c r="N74" s="31" t="n">
        <f aca="false">Inputs!$B$6+N73</f>
        <v>-592083.621265283</v>
      </c>
      <c r="O74" s="31" t="n">
        <f aca="false">Inputs!$B$6+O73</f>
        <v>-621919.065364081</v>
      </c>
      <c r="P74" s="31" t="n">
        <f aca="false">Inputs!$B$6+P73</f>
        <v>-637697.02459416</v>
      </c>
      <c r="Q74" s="31" t="n">
        <f aca="false">Inputs!$B$6+Q73</f>
        <v>-655378.356508545</v>
      </c>
      <c r="R74" s="31" t="n">
        <f aca="false">Inputs!$B$6+R73</f>
        <v>-668284.520328992</v>
      </c>
      <c r="S74" s="31" t="n">
        <f aca="false">Inputs!$B$6+S73</f>
        <v>-685733.954181741</v>
      </c>
      <c r="T74" s="31" t="n">
        <f aca="false">Inputs!$B$6+T73</f>
        <v>-698445.404778859</v>
      </c>
      <c r="U74" s="31" t="n">
        <f aca="false">Inputs!$B$6+U73</f>
        <v>-715697.521299709</v>
      </c>
      <c r="V74" s="31" t="n">
        <f aca="false">Inputs!$B$6+V73</f>
        <v>-716477.275205237</v>
      </c>
      <c r="W74" s="31" t="n">
        <f aca="false">Inputs!$B$6+W73</f>
        <v>-726323.449773879</v>
      </c>
      <c r="X74" s="31" t="n">
        <f aca="false">Inputs!$B$6+X73</f>
        <v>-729369.147751981</v>
      </c>
      <c r="Y74" s="31" t="n">
        <f aca="false">Inputs!$B$6+Y73</f>
        <v>-739456.758613263</v>
      </c>
      <c r="Z74" s="31" t="n">
        <f aca="false">Inputs!$B$6+Z73</f>
        <v>-731665.372847136</v>
      </c>
      <c r="AA74" s="31" t="n">
        <f aca="false">Inputs!$B$6+AA73</f>
        <v>-728791.677918836</v>
      </c>
      <c r="AB74" s="31" t="n">
        <f aca="false">Inputs!$B$6+AB73</f>
        <v>-710417.289919437</v>
      </c>
      <c r="AC74" s="31" t="n">
        <f aca="false">Inputs!$B$6+AC73</f>
        <v>-702510.245573618</v>
      </c>
      <c r="AD74" s="31" t="n">
        <f aca="false">Inputs!$B$6+AD73</f>
        <v>-666350.932481745</v>
      </c>
      <c r="AE74" s="31" t="n">
        <f aca="false">Inputs!$B$6+AE73</f>
        <v>-656970.886879377</v>
      </c>
      <c r="AF74" s="31" t="n">
        <f aca="false">Inputs!$B$6+AF73</f>
        <v>-627752.75111592</v>
      </c>
      <c r="AG74" s="31" t="n">
        <f aca="false">Inputs!$B$6+AG73</f>
        <v>-602072.072384404</v>
      </c>
      <c r="AH74" s="31" t="n">
        <f aca="false">Inputs!$B$6+AH73</f>
        <v>-585443.228194481</v>
      </c>
      <c r="AI74" s="31" t="n">
        <f aca="false">Inputs!$B$6+AI73</f>
        <v>-553188.510939653</v>
      </c>
      <c r="AJ74" s="31" t="n">
        <f aca="false">Inputs!$B$6+AJ73</f>
        <v>-525506.558881975</v>
      </c>
      <c r="AK74" s="31" t="n">
        <f aca="false">Inputs!$B$6+AK73</f>
        <v>-497718.654260827</v>
      </c>
    </row>
    <row r="75" customFormat="false" ht="15" hidden="false" customHeight="true" outlineLevel="0" collapsed="false">
      <c r="A75" s="25" t="s">
        <v>308</v>
      </c>
      <c r="B75" s="30" t="n">
        <f aca="false">IF(B5=1,Funding!$B$16,0)</f>
        <v>1400000</v>
      </c>
      <c r="C75" s="30" t="n">
        <f aca="false">IF(C5=1,Funding!$B$16,0)</f>
        <v>0</v>
      </c>
      <c r="D75" s="30" t="n">
        <f aca="false">IF(D5=1,Funding!$B$16,0)</f>
        <v>0</v>
      </c>
      <c r="E75" s="30" t="n">
        <f aca="false">IF(E5=1,Funding!$B$16,0)</f>
        <v>0</v>
      </c>
      <c r="F75" s="30" t="n">
        <f aca="false">IF(F5=1,Funding!$B$16,0)</f>
        <v>0</v>
      </c>
      <c r="G75" s="30" t="n">
        <f aca="false">IF(G5=1,Funding!$B$16,0)</f>
        <v>0</v>
      </c>
      <c r="H75" s="30" t="n">
        <f aca="false">IF(H5=1,Funding!$B$16,0)</f>
        <v>0</v>
      </c>
      <c r="I75" s="30" t="n">
        <f aca="false">IF(I5=1,Funding!$B$16,0)</f>
        <v>0</v>
      </c>
      <c r="J75" s="30" t="n">
        <f aca="false">IF(J5=1,Funding!$B$16,0)</f>
        <v>0</v>
      </c>
      <c r="K75" s="30" t="n">
        <f aca="false">IF(K5=1,Funding!$B$16,0)</f>
        <v>0</v>
      </c>
      <c r="L75" s="30" t="n">
        <f aca="false">IF(L5=1,Funding!$B$16,0)</f>
        <v>0</v>
      </c>
      <c r="M75" s="30" t="n">
        <f aca="false">IF(M5=1,Funding!$B$16,0)</f>
        <v>0</v>
      </c>
      <c r="N75" s="30" t="n">
        <f aca="false">IF(N5=1,Funding!$B$16,0)</f>
        <v>0</v>
      </c>
      <c r="O75" s="30" t="n">
        <f aca="false">IF(O5=1,Funding!$B$16,0)</f>
        <v>0</v>
      </c>
      <c r="P75" s="30" t="n">
        <f aca="false">IF(P5=1,Funding!$B$16,0)</f>
        <v>0</v>
      </c>
      <c r="Q75" s="30" t="n">
        <f aca="false">IF(Q5=1,Funding!$B$16,0)</f>
        <v>0</v>
      </c>
      <c r="R75" s="30" t="n">
        <f aca="false">IF(R5=1,Funding!$B$16,0)</f>
        <v>0</v>
      </c>
      <c r="S75" s="30" t="n">
        <f aca="false">IF(S5=1,Funding!$B$16,0)</f>
        <v>0</v>
      </c>
      <c r="T75" s="30" t="n">
        <f aca="false">IF(T5=1,Funding!$B$16,0)</f>
        <v>0</v>
      </c>
      <c r="U75" s="30" t="n">
        <f aca="false">IF(U5=1,Funding!$B$16,0)</f>
        <v>0</v>
      </c>
      <c r="V75" s="30" t="n">
        <f aca="false">IF(V5=1,Funding!$B$16,0)</f>
        <v>0</v>
      </c>
      <c r="W75" s="30" t="n">
        <f aca="false">IF(W5=1,Funding!$B$16,0)</f>
        <v>0</v>
      </c>
      <c r="X75" s="30" t="n">
        <f aca="false">IF(X5=1,Funding!$B$16,0)</f>
        <v>0</v>
      </c>
      <c r="Y75" s="30" t="n">
        <f aca="false">IF(Y5=1,Funding!$B$16,0)</f>
        <v>0</v>
      </c>
      <c r="Z75" s="30" t="n">
        <f aca="false">IF(Z5=1,Funding!$B$16,0)</f>
        <v>0</v>
      </c>
      <c r="AA75" s="30" t="n">
        <f aca="false">IF(AA5=1,Funding!$B$16,0)</f>
        <v>0</v>
      </c>
      <c r="AB75" s="30" t="n">
        <f aca="false">IF(AB5=1,Funding!$B$16,0)</f>
        <v>0</v>
      </c>
      <c r="AC75" s="30" t="n">
        <f aca="false">IF(AC5=1,Funding!$B$16,0)</f>
        <v>0</v>
      </c>
      <c r="AD75" s="30" t="n">
        <f aca="false">IF(AD5=1,Funding!$B$16,0)</f>
        <v>0</v>
      </c>
      <c r="AE75" s="30" t="n">
        <f aca="false">IF(AE5=1,Funding!$B$16,0)</f>
        <v>0</v>
      </c>
      <c r="AF75" s="30" t="n">
        <f aca="false">IF(AF5=1,Funding!$B$16,0)</f>
        <v>0</v>
      </c>
      <c r="AG75" s="30" t="n">
        <f aca="false">IF(AG5=1,Funding!$B$16,0)</f>
        <v>0</v>
      </c>
      <c r="AH75" s="30" t="n">
        <f aca="false">IF(AH5=1,Funding!$B$16,0)</f>
        <v>0</v>
      </c>
      <c r="AI75" s="30" t="n">
        <f aca="false">IF(AI5=1,Funding!$B$16,0)</f>
        <v>0</v>
      </c>
      <c r="AJ75" s="30" t="n">
        <f aca="false">IF(AJ5=1,Funding!$B$16,0)</f>
        <v>0</v>
      </c>
      <c r="AK75" s="30" t="n">
        <f aca="false">IF(AK5=1,Funding!$B$16,0)</f>
        <v>0</v>
      </c>
    </row>
    <row r="76" customFormat="false" ht="15" hidden="false" customHeight="true" outlineLevel="0" collapsed="false">
      <c r="A76" s="25" t="s">
        <v>309</v>
      </c>
      <c r="B76" s="30" t="n">
        <f aca="false">IF(B5=1,Inputs!$B$12,0)</f>
        <v>25000</v>
      </c>
      <c r="C76" s="30" t="n">
        <f aca="false">IF(C5=1,Inputs!$B$12,0)</f>
        <v>0</v>
      </c>
      <c r="D76" s="30" t="n">
        <f aca="false">IF(D5=1,Inputs!$B$12,0)</f>
        <v>0</v>
      </c>
      <c r="E76" s="30" t="n">
        <f aca="false">IF(E5=1,Inputs!$B$12,0)</f>
        <v>0</v>
      </c>
      <c r="F76" s="30" t="n">
        <f aca="false">IF(F5=1,Inputs!$B$12,0)</f>
        <v>0</v>
      </c>
      <c r="G76" s="30" t="n">
        <f aca="false">IF(G5=1,Inputs!$B$12,0)</f>
        <v>0</v>
      </c>
      <c r="H76" s="30" t="n">
        <f aca="false">IF(H5=1,Inputs!$B$12,0)</f>
        <v>0</v>
      </c>
      <c r="I76" s="30" t="n">
        <f aca="false">IF(I5=1,Inputs!$B$12,0)</f>
        <v>0</v>
      </c>
      <c r="J76" s="30" t="n">
        <f aca="false">IF(J5=1,Inputs!$B$12,0)</f>
        <v>0</v>
      </c>
      <c r="K76" s="30" t="n">
        <f aca="false">IF(K5=1,Inputs!$B$12,0)</f>
        <v>0</v>
      </c>
      <c r="L76" s="30" t="n">
        <f aca="false">IF(L5=1,Inputs!$B$12,0)</f>
        <v>0</v>
      </c>
      <c r="M76" s="30" t="n">
        <f aca="false">IF(M5=1,Inputs!$B$12,0)</f>
        <v>0</v>
      </c>
      <c r="N76" s="30" t="n">
        <f aca="false">IF(N5=1,Inputs!$B$12,0)</f>
        <v>0</v>
      </c>
      <c r="O76" s="30" t="n">
        <f aca="false">IF(O5=1,Inputs!$B$12,0)</f>
        <v>0</v>
      </c>
      <c r="P76" s="30" t="n">
        <f aca="false">IF(P5=1,Inputs!$B$12,0)</f>
        <v>0</v>
      </c>
      <c r="Q76" s="30" t="n">
        <f aca="false">IF(Q5=1,Inputs!$B$12,0)</f>
        <v>0</v>
      </c>
      <c r="R76" s="30" t="n">
        <f aca="false">IF(R5=1,Inputs!$B$12,0)</f>
        <v>0</v>
      </c>
      <c r="S76" s="30" t="n">
        <f aca="false">IF(S5=1,Inputs!$B$12,0)</f>
        <v>0</v>
      </c>
      <c r="T76" s="30" t="n">
        <f aca="false">IF(T5=1,Inputs!$B$12,0)</f>
        <v>0</v>
      </c>
      <c r="U76" s="30" t="n">
        <f aca="false">IF(U5=1,Inputs!$B$12,0)</f>
        <v>0</v>
      </c>
      <c r="V76" s="30" t="n">
        <f aca="false">IF(V5=1,Inputs!$B$12,0)</f>
        <v>0</v>
      </c>
      <c r="W76" s="30" t="n">
        <f aca="false">IF(W5=1,Inputs!$B$12,0)</f>
        <v>0</v>
      </c>
      <c r="X76" s="30" t="n">
        <f aca="false">IF(X5=1,Inputs!$B$12,0)</f>
        <v>0</v>
      </c>
      <c r="Y76" s="30" t="n">
        <f aca="false">IF(Y5=1,Inputs!$B$12,0)</f>
        <v>0</v>
      </c>
      <c r="Z76" s="30" t="n">
        <f aca="false">IF(Z5=1,Inputs!$B$12,0)</f>
        <v>0</v>
      </c>
      <c r="AA76" s="30" t="n">
        <f aca="false">IF(AA5=1,Inputs!$B$12,0)</f>
        <v>0</v>
      </c>
      <c r="AB76" s="30" t="n">
        <f aca="false">IF(AB5=1,Inputs!$B$12,0)</f>
        <v>0</v>
      </c>
      <c r="AC76" s="30" t="n">
        <f aca="false">IF(AC5=1,Inputs!$B$12,0)</f>
        <v>0</v>
      </c>
      <c r="AD76" s="30" t="n">
        <f aca="false">IF(AD5=1,Inputs!$B$12,0)</f>
        <v>0</v>
      </c>
      <c r="AE76" s="30" t="n">
        <f aca="false">IF(AE5=1,Inputs!$B$12,0)</f>
        <v>0</v>
      </c>
      <c r="AF76" s="30" t="n">
        <f aca="false">IF(AF5=1,Inputs!$B$12,0)</f>
        <v>0</v>
      </c>
      <c r="AG76" s="30" t="n">
        <f aca="false">IF(AG5=1,Inputs!$B$12,0)</f>
        <v>0</v>
      </c>
      <c r="AH76" s="30" t="n">
        <f aca="false">IF(AH5=1,Inputs!$B$12,0)</f>
        <v>0</v>
      </c>
      <c r="AI76" s="30" t="n">
        <f aca="false">IF(AI5=1,Inputs!$B$12,0)</f>
        <v>0</v>
      </c>
      <c r="AJ76" s="30" t="n">
        <f aca="false">IF(AJ5=1,Inputs!$B$12,0)</f>
        <v>0</v>
      </c>
      <c r="AK76" s="30" t="n">
        <f aca="false">IF(AK5=1,Inputs!$B$12,0)</f>
        <v>0</v>
      </c>
    </row>
    <row r="77" customFormat="false" ht="15" hidden="false" customHeight="true" outlineLevel="0" collapsed="false">
      <c r="A77" s="23" t="s">
        <v>310</v>
      </c>
      <c r="B77" s="31" t="n">
        <f aca="false">B74+SUM($B75:B75)-SUM($B76:B76)</f>
        <v>1290125</v>
      </c>
      <c r="C77" s="31" t="n">
        <f aca="false">C74+SUM($B75:C75)-SUM($B76:C76)</f>
        <v>1226082</v>
      </c>
      <c r="D77" s="31" t="n">
        <f aca="false">D74+SUM($B75:D75)-SUM($B76:D76)</f>
        <v>1167681</v>
      </c>
      <c r="E77" s="31" t="n">
        <f aca="false">E74+SUM($B75:E75)-SUM($B76:E76)</f>
        <v>1109917.007696</v>
      </c>
      <c r="F77" s="31" t="n">
        <f aca="false">F74+SUM($B75:F75)-SUM($B76:F76)</f>
        <v>1067141.65992608</v>
      </c>
      <c r="G77" s="31" t="n">
        <f aca="false">G74+SUM($B75:G75)-SUM($B76:G76)</f>
        <v>1016097.07426794</v>
      </c>
      <c r="H77" s="31" t="n">
        <f aca="false">H74+SUM($B75:H75)-SUM($B76:H76)</f>
        <v>979832.93431792</v>
      </c>
      <c r="I77" s="31" t="n">
        <f aca="false">I74+SUM($B75:I75)-SUM($B76:I76)</f>
        <v>935534.550170576</v>
      </c>
      <c r="J77" s="31" t="n">
        <f aca="false">J74+SUM($B75:J75)-SUM($B76:J76)</f>
        <v>905669.960292435</v>
      </c>
      <c r="K77" s="31" t="n">
        <f aca="false">K74+SUM($B75:K75)-SUM($B76:K76)</f>
        <v>867707.13071625</v>
      </c>
      <c r="L77" s="31" t="n">
        <f aca="false">L74+SUM($B75:L75)-SUM($B76:L76)</f>
        <v>844114.739863558</v>
      </c>
      <c r="M77" s="31" t="n">
        <f aca="false">M74+SUM($B75:M75)-SUM($B76:M76)</f>
        <v>812361.387322567</v>
      </c>
      <c r="N77" s="31" t="n">
        <f aca="false">N74+SUM($B75:N75)-SUM($B76:N76)</f>
        <v>782916.378734717</v>
      </c>
      <c r="O77" s="31" t="n">
        <f aca="false">O74+SUM($B75:O75)-SUM($B76:O76)</f>
        <v>753080.934635919</v>
      </c>
      <c r="P77" s="31" t="n">
        <f aca="false">P74+SUM($B75:P75)-SUM($B76:P76)</f>
        <v>737302.97540584</v>
      </c>
      <c r="Q77" s="31" t="n">
        <f aca="false">Q74+SUM($B75:Q75)-SUM($B76:Q76)</f>
        <v>719621.643491456</v>
      </c>
      <c r="R77" s="31" t="n">
        <f aca="false">R74+SUM($B75:R75)-SUM($B76:R76)</f>
        <v>706715.479671008</v>
      </c>
      <c r="S77" s="31" t="n">
        <f aca="false">S74+SUM($B75:S75)-SUM($B76:S76)</f>
        <v>689266.045818259</v>
      </c>
      <c r="T77" s="31" t="n">
        <f aca="false">T74+SUM($B75:T75)-SUM($B76:T76)</f>
        <v>676554.595221141</v>
      </c>
      <c r="U77" s="31" t="n">
        <f aca="false">U74+SUM($B75:U75)-SUM($B76:U76)</f>
        <v>659302.478700291</v>
      </c>
      <c r="V77" s="31" t="n">
        <f aca="false">V74+SUM($B75:V75)-SUM($B76:V76)</f>
        <v>658522.724794763</v>
      </c>
      <c r="W77" s="31" t="n">
        <f aca="false">W74+SUM($B75:W75)-SUM($B76:W76)</f>
        <v>648676.550226121</v>
      </c>
      <c r="X77" s="31" t="n">
        <f aca="false">X74+SUM($B75:X75)-SUM($B76:X76)</f>
        <v>645630.85224802</v>
      </c>
      <c r="Y77" s="31" t="n">
        <f aca="false">Y74+SUM($B75:Y75)-SUM($B76:Y76)</f>
        <v>635543.241386737</v>
      </c>
      <c r="Z77" s="31" t="n">
        <f aca="false">Z74+SUM($B75:Z75)-SUM($B76:Z76)</f>
        <v>643334.627152864</v>
      </c>
      <c r="AA77" s="31" t="n">
        <f aca="false">AA74+SUM($B75:AA75)-SUM($B76:AA76)</f>
        <v>646208.322081164</v>
      </c>
      <c r="AB77" s="31" t="n">
        <f aca="false">AB74+SUM($B75:AB75)-SUM($B76:AB76)</f>
        <v>664582.710080563</v>
      </c>
      <c r="AC77" s="31" t="n">
        <f aca="false">AC74+SUM($B75:AC75)-SUM($B76:AC76)</f>
        <v>672489.754426382</v>
      </c>
      <c r="AD77" s="31" t="n">
        <f aca="false">AD74+SUM($B75:AD75)-SUM($B76:AD76)</f>
        <v>708649.067518255</v>
      </c>
      <c r="AE77" s="31" t="n">
        <f aca="false">AE74+SUM($B75:AE75)-SUM($B76:AE76)</f>
        <v>718029.113120623</v>
      </c>
      <c r="AF77" s="31" t="n">
        <f aca="false">AF74+SUM($B75:AF75)-SUM($B76:AF76)</f>
        <v>747247.24888408</v>
      </c>
      <c r="AG77" s="31" t="n">
        <f aca="false">AG74+SUM($B75:AG75)-SUM($B76:AG76)</f>
        <v>772927.927615596</v>
      </c>
      <c r="AH77" s="31" t="n">
        <f aca="false">AH74+SUM($B75:AH75)-SUM($B76:AH76)</f>
        <v>789556.771805519</v>
      </c>
      <c r="AI77" s="31" t="n">
        <f aca="false">AI74+SUM($B75:AI75)-SUM($B76:AI76)</f>
        <v>821811.489060347</v>
      </c>
      <c r="AJ77" s="31" t="n">
        <f aca="false">AJ74+SUM($B75:AJ75)-SUM($B76:AJ76)</f>
        <v>849493.441118025</v>
      </c>
      <c r="AK77" s="31" t="n">
        <f aca="false">AK74+SUM($B75:AK75)-SUM($B76:AK76)</f>
        <v>877281.345739173</v>
      </c>
    </row>
    <row r="78" customFormat="false" ht="15" hidden="false" customHeight="true" outlineLevel="0" collapsed="false">
      <c r="A78" s="23" t="s">
        <v>311</v>
      </c>
      <c r="B78" s="31" t="n">
        <f aca="false">Inputs!$B$10*B60</f>
        <v>209625</v>
      </c>
      <c r="C78" s="31" t="n">
        <f aca="false">Inputs!$B$10*C60</f>
        <v>209807.25</v>
      </c>
      <c r="D78" s="31" t="n">
        <f aca="false">Inputs!$B$10*D60</f>
        <v>210559.5</v>
      </c>
      <c r="E78" s="31" t="n">
        <f aca="false">Inputs!$B$10*E60</f>
        <v>212295.7002405</v>
      </c>
      <c r="F78" s="31" t="n">
        <f aca="false">Inputs!$B$10*F60</f>
        <v>214451.77150719</v>
      </c>
      <c r="G78" s="31" t="n">
        <f aca="false">Inputs!$B$10*G60</f>
        <v>215869.859608808</v>
      </c>
      <c r="H78" s="31" t="n">
        <f aca="false">Inputs!$B$10*H60</f>
        <v>217990.189281815</v>
      </c>
      <c r="I78" s="31" t="n">
        <f aca="false">Inputs!$B$10*I60</f>
        <v>219372.893205687</v>
      </c>
      <c r="J78" s="31" t="n">
        <f aca="false">Inputs!$B$10*J60</f>
        <v>221458.192542725</v>
      </c>
      <c r="K78" s="31" t="n">
        <f aca="false">Inputs!$B$10*K60</f>
        <v>222806.216433988</v>
      </c>
      <c r="L78" s="31" t="n">
        <f aca="false">Inputs!$B$10*L60</f>
        <v>224857.182538743</v>
      </c>
      <c r="M78" s="31" t="n">
        <f aca="false">Inputs!$B$10*M60</f>
        <v>226171.216530045</v>
      </c>
      <c r="N78" s="31" t="n">
        <f aca="false">Inputs!$B$10*N60</f>
        <v>258188.53263384</v>
      </c>
      <c r="O78" s="31" t="n">
        <f aca="false">Inputs!$B$10*O60</f>
        <v>259651.503124192</v>
      </c>
      <c r="P78" s="31" t="n">
        <f aca="false">Inputs!$B$10*P60</f>
        <v>262205.838862045</v>
      </c>
      <c r="Q78" s="31" t="n">
        <f aca="false">Inputs!$B$10*Q60</f>
        <v>264802.359030614</v>
      </c>
      <c r="R78" s="31" t="n">
        <f aca="false">Inputs!$B$10*R60</f>
        <v>297949.741737998</v>
      </c>
      <c r="S78" s="31" t="n">
        <f aca="false">Inputs!$B$10*S60</f>
        <v>300349.228165903</v>
      </c>
      <c r="T78" s="31" t="n">
        <f aca="false">Inputs!$B$10*T60</f>
        <v>333441.142181934</v>
      </c>
      <c r="U78" s="31" t="n">
        <f aca="false">Inputs!$B$10*U60</f>
        <v>335785.7146054</v>
      </c>
      <c r="V78" s="31" t="n">
        <f aca="false">Inputs!$B$10*V60</f>
        <v>338823.263757036</v>
      </c>
      <c r="W78" s="31" t="n">
        <f aca="false">Inputs!$B$10*W60</f>
        <v>341114.01496475</v>
      </c>
      <c r="X78" s="31" t="n">
        <f aca="false">Inputs!$B$10*X60</f>
        <v>374098.281112793</v>
      </c>
      <c r="Y78" s="31" t="n">
        <f aca="false">Inputs!$B$10*Y60</f>
        <v>376336.28214695</v>
      </c>
      <c r="Z78" s="31" t="n">
        <f aca="false">Inputs!$B$10*Z60</f>
        <v>379268.325623171</v>
      </c>
      <c r="AA78" s="31" t="n">
        <f aca="false">Inputs!$B$10*AA60</f>
        <v>381636.876212224</v>
      </c>
      <c r="AB78" s="31" t="n">
        <f aca="false">Inputs!$B$10*AB60</f>
        <v>385087.736247792</v>
      </c>
      <c r="AC78" s="31" t="n">
        <f aca="false">Inputs!$B$10*AC60</f>
        <v>388429.474715408</v>
      </c>
      <c r="AD78" s="31" t="n">
        <f aca="false">Inputs!$B$10*AD60</f>
        <v>392597.881642673</v>
      </c>
      <c r="AE78" s="31" t="n">
        <f aca="false">Inputs!$B$10*AE60</f>
        <v>395365.173631449</v>
      </c>
      <c r="AF78" s="31" t="n">
        <f aca="false">Inputs!$B$10*AF60</f>
        <v>399295.80287392</v>
      </c>
      <c r="AG78" s="31" t="n">
        <f aca="false">Inputs!$B$10*AG60</f>
        <v>401953.70713906</v>
      </c>
      <c r="AH78" s="31" t="n">
        <f aca="false">Inputs!$B$10*AH60</f>
        <v>404548.331180955</v>
      </c>
      <c r="AI78" s="31" t="n">
        <f aca="false">Inputs!$B$10*AI60</f>
        <v>407088.29148243</v>
      </c>
      <c r="AJ78" s="31" t="n">
        <f aca="false">Inputs!$B$10*AJ60</f>
        <v>408514.982315391</v>
      </c>
      <c r="AK78" s="31" t="n">
        <f aca="false">Inputs!$B$10*AK60</f>
        <v>410072.955059427</v>
      </c>
    </row>
    <row r="79" customFormat="false" ht="15" hidden="false" customHeight="true" outlineLevel="0" collapsed="false">
      <c r="A79" s="23" t="s">
        <v>312</v>
      </c>
      <c r="B79" s="31" t="n">
        <f aca="false">MAX(0,MIN(B73-SUM($B76:B76), B77-B78-B66))</f>
        <v>0</v>
      </c>
      <c r="C79" s="31" t="n">
        <f aca="false">MAX(0,MIN(C73-SUM($B76:C76), C77-C78-C66))</f>
        <v>0</v>
      </c>
      <c r="D79" s="31" t="n">
        <f aca="false">MAX(0,MIN(D73-SUM($B76:D76), D77-D78-D66))</f>
        <v>0</v>
      </c>
      <c r="E79" s="31" t="n">
        <f aca="false">MAX(0,MIN(E73-SUM($B76:E76), E77-E78-E66))</f>
        <v>0</v>
      </c>
      <c r="F79" s="31" t="n">
        <f aca="false">MAX(0,MIN(F73-SUM($B76:F76), F77-F78-F66))</f>
        <v>0</v>
      </c>
      <c r="G79" s="31" t="n">
        <f aca="false">MAX(0,MIN(G73-SUM($B76:G76), G77-G78-G66))</f>
        <v>0</v>
      </c>
      <c r="H79" s="31" t="n">
        <f aca="false">MAX(0,MIN(H73-SUM($B76:H76), H77-H78-H66))</f>
        <v>0</v>
      </c>
      <c r="I79" s="31" t="n">
        <f aca="false">MAX(0,MIN(I73-SUM($B76:I76), I77-I78-I66))</f>
        <v>0</v>
      </c>
      <c r="J79" s="31" t="n">
        <f aca="false">MAX(0,MIN(J73-SUM($B76:J76), J77-J78-J66))</f>
        <v>0</v>
      </c>
      <c r="K79" s="31" t="n">
        <f aca="false">MAX(0,MIN(K73-SUM($B76:K76), K77-K78-K66))</f>
        <v>0</v>
      </c>
      <c r="L79" s="31" t="n">
        <f aca="false">MAX(0,MIN(L73-SUM($B76:L76), L77-L78-L66))</f>
        <v>0</v>
      </c>
      <c r="M79" s="31" t="n">
        <f aca="false">MAX(0,MIN(M73-SUM($B76:M76), M77-M78-M66))</f>
        <v>0</v>
      </c>
      <c r="N79" s="31" t="n">
        <f aca="false">MAX(0,MIN(N73-SUM($B76:N76), N77-N78-N66))</f>
        <v>0</v>
      </c>
      <c r="O79" s="31" t="n">
        <f aca="false">MAX(0,MIN(O73-SUM($B76:O76), O77-O78-O66))</f>
        <v>0</v>
      </c>
      <c r="P79" s="31" t="n">
        <f aca="false">MAX(0,MIN(P73-SUM($B76:P76), P77-P78-P66))</f>
        <v>0</v>
      </c>
      <c r="Q79" s="31" t="n">
        <f aca="false">MAX(0,MIN(Q73-SUM($B76:Q76), Q77-Q78-Q66))</f>
        <v>0</v>
      </c>
      <c r="R79" s="31" t="n">
        <f aca="false">MAX(0,MIN(R73-SUM($B76:R76), R77-R78-R66))</f>
        <v>0</v>
      </c>
      <c r="S79" s="31" t="n">
        <f aca="false">MAX(0,MIN(S73-SUM($B76:S76), S77-S78-S66))</f>
        <v>0</v>
      </c>
      <c r="T79" s="31" t="n">
        <f aca="false">MAX(0,MIN(T73-SUM($B76:T76), T77-T78-T66))</f>
        <v>0</v>
      </c>
      <c r="U79" s="31" t="n">
        <f aca="false">MAX(0,MIN(U73-SUM($B76:U76), U77-U78-U66))</f>
        <v>0</v>
      </c>
      <c r="V79" s="31" t="n">
        <f aca="false">MAX(0,MIN(V73-SUM($B76:V76), V77-V78-V66))</f>
        <v>0</v>
      </c>
      <c r="W79" s="31" t="n">
        <f aca="false">MAX(0,MIN(W73-SUM($B76:W76), W77-W78-W66))</f>
        <v>0</v>
      </c>
      <c r="X79" s="31" t="n">
        <f aca="false">MAX(0,MIN(X73-SUM($B76:X76), X77-X78-X66))</f>
        <v>0</v>
      </c>
      <c r="Y79" s="31" t="n">
        <f aca="false">MAX(0,MIN(Y73-SUM($B76:Y76), Y77-Y78-Y66))</f>
        <v>0</v>
      </c>
      <c r="Z79" s="31" t="n">
        <f aca="false">MAX(0,MIN(Z73-SUM($B76:Z76), Z77-Z78-Z66))</f>
        <v>0</v>
      </c>
      <c r="AA79" s="31" t="n">
        <f aca="false">MAX(0,MIN(AA73-SUM($B76:AA76), AA77-AA78-AA66))</f>
        <v>0</v>
      </c>
      <c r="AB79" s="31" t="n">
        <f aca="false">MAX(0,MIN(AB73-SUM($B76:AB76), AB77-AB78-AB66))</f>
        <v>0</v>
      </c>
      <c r="AC79" s="31" t="n">
        <f aca="false">MAX(0,MIN(AC73-SUM($B76:AC76), AC77-AC78-AC66))</f>
        <v>0</v>
      </c>
      <c r="AD79" s="31" t="n">
        <f aca="false">MAX(0,MIN(AD73-SUM($B76:AD76), AD77-AD78-AD66))</f>
        <v>0</v>
      </c>
      <c r="AE79" s="31" t="n">
        <f aca="false">MAX(0,MIN(AE73-SUM($B76:AE76), AE77-AE78-AE66))</f>
        <v>0</v>
      </c>
      <c r="AF79" s="31" t="n">
        <f aca="false">MAX(0,MIN(AF73-SUM($B76:AF76), AF77-AF78-AF66))</f>
        <v>0</v>
      </c>
      <c r="AG79" s="31" t="n">
        <f aca="false">MAX(0,MIN(AG73-SUM($B76:AG76), AG77-AG78-AG66))</f>
        <v>0</v>
      </c>
      <c r="AH79" s="31" t="n">
        <f aca="false">MAX(0,MIN(AH73-SUM($B76:AH76), AH77-AH78-AH66))</f>
        <v>0</v>
      </c>
      <c r="AI79" s="31" t="n">
        <f aca="false">MAX(0,MIN(AI73-SUM($B76:AI76), AI77-AI78-AI66))</f>
        <v>0</v>
      </c>
      <c r="AJ79" s="31" t="n">
        <f aca="false">MAX(0,MIN(AJ73-SUM($B76:AJ76), AJ77-AJ78-AJ66))</f>
        <v>0</v>
      </c>
      <c r="AK79" s="31" t="n">
        <f aca="false">MAX(0,MIN(AK73-SUM($B76:AK76), AK77-AK78-AK66))</f>
        <v>0</v>
      </c>
    </row>
    <row r="80" customFormat="false" ht="15" hidden="false" customHeight="true" outlineLevel="0" collapsed="false">
      <c r="A80" s="25" t="s">
        <v>313</v>
      </c>
      <c r="B80" s="30" t="n">
        <f aca="false">0</f>
        <v>0</v>
      </c>
      <c r="C80" s="30" t="n">
        <f aca="false">0</f>
        <v>0</v>
      </c>
      <c r="D80" s="30" t="n">
        <f aca="false">0</f>
        <v>0</v>
      </c>
      <c r="E80" s="30" t="n">
        <f aca="false">0</f>
        <v>0</v>
      </c>
      <c r="F80" s="30" t="n">
        <f aca="false">0</f>
        <v>0</v>
      </c>
      <c r="G80" s="30" t="n">
        <f aca="false">0</f>
        <v>0</v>
      </c>
      <c r="H80" s="30" t="n">
        <f aca="false">0</f>
        <v>0</v>
      </c>
      <c r="I80" s="30" t="n">
        <f aca="false">0</f>
        <v>0</v>
      </c>
      <c r="J80" s="30" t="n">
        <f aca="false">0</f>
        <v>0</v>
      </c>
      <c r="K80" s="30" t="n">
        <f aca="false">0</f>
        <v>0</v>
      </c>
      <c r="L80" s="30" t="n">
        <f aca="false">0</f>
        <v>0</v>
      </c>
      <c r="M80" s="30" t="n">
        <f aca="false">0</f>
        <v>0</v>
      </c>
      <c r="N80" s="30" t="n">
        <f aca="false">0</f>
        <v>0</v>
      </c>
      <c r="O80" s="30" t="n">
        <f aca="false">0</f>
        <v>0</v>
      </c>
      <c r="P80" s="30" t="n">
        <f aca="false">0</f>
        <v>0</v>
      </c>
      <c r="Q80" s="30" t="n">
        <f aca="false">0</f>
        <v>0</v>
      </c>
      <c r="R80" s="30" t="n">
        <f aca="false">0</f>
        <v>0</v>
      </c>
      <c r="S80" s="30" t="n">
        <f aca="false">0</f>
        <v>0</v>
      </c>
      <c r="T80" s="30" t="n">
        <f aca="false">0</f>
        <v>0</v>
      </c>
      <c r="U80" s="30" t="n">
        <f aca="false">0</f>
        <v>0</v>
      </c>
      <c r="V80" s="30" t="n">
        <f aca="false">0</f>
        <v>0</v>
      </c>
      <c r="W80" s="30" t="n">
        <f aca="false">0</f>
        <v>0</v>
      </c>
      <c r="X80" s="30" t="n">
        <f aca="false">0</f>
        <v>0</v>
      </c>
      <c r="Y80" s="30" t="n">
        <f aca="false">0</f>
        <v>0</v>
      </c>
      <c r="Z80" s="30" t="n">
        <f aca="false">0</f>
        <v>0</v>
      </c>
      <c r="AA80" s="30" t="n">
        <f aca="false">0</f>
        <v>0</v>
      </c>
      <c r="AB80" s="30" t="n">
        <f aca="false">0</f>
        <v>0</v>
      </c>
      <c r="AC80" s="30" t="n">
        <f aca="false">0</f>
        <v>0</v>
      </c>
      <c r="AD80" s="30" t="n">
        <f aca="false">0</f>
        <v>0</v>
      </c>
      <c r="AE80" s="30" t="n">
        <f aca="false">0</f>
        <v>0</v>
      </c>
      <c r="AF80" s="30" t="n">
        <f aca="false">0</f>
        <v>0</v>
      </c>
      <c r="AG80" s="30" t="n">
        <f aca="false">0</f>
        <v>0</v>
      </c>
      <c r="AH80" s="30" t="n">
        <f aca="false">0</f>
        <v>0</v>
      </c>
      <c r="AI80" s="30" t="n">
        <f aca="false">0</f>
        <v>0</v>
      </c>
      <c r="AJ80" s="30" t="n">
        <f aca="false">0</f>
        <v>0</v>
      </c>
      <c r="AK80" s="30" t="n">
        <f aca="false">0</f>
        <v>0</v>
      </c>
    </row>
    <row r="81" customFormat="false" ht="15" hidden="false" customHeight="true" outlineLevel="0" collapsed="false">
      <c r="A81" s="25" t="s">
        <v>314</v>
      </c>
      <c r="B81" s="30" t="n">
        <f aca="false">MAX(0,B33-B27)</f>
        <v>0</v>
      </c>
      <c r="C81" s="30" t="n">
        <f aca="false">MAX(0,C33-C27)</f>
        <v>0</v>
      </c>
      <c r="D81" s="30" t="n">
        <f aca="false">MAX(0,D33-D27)</f>
        <v>0</v>
      </c>
      <c r="E81" s="30" t="n">
        <f aca="false">MAX(0,E33-E27)</f>
        <v>0</v>
      </c>
      <c r="F81" s="30" t="n">
        <f aca="false">MAX(0,F33-F27)</f>
        <v>0</v>
      </c>
      <c r="G81" s="30" t="n">
        <f aca="false">MAX(0,G33-G27)</f>
        <v>0</v>
      </c>
      <c r="H81" s="30" t="n">
        <f aca="false">MAX(0,H33-H27)</f>
        <v>0</v>
      </c>
      <c r="I81" s="30" t="n">
        <f aca="false">MAX(0,I33-I27)</f>
        <v>0</v>
      </c>
      <c r="J81" s="30" t="n">
        <f aca="false">MAX(0,J33-J27)</f>
        <v>0</v>
      </c>
      <c r="K81" s="30" t="n">
        <f aca="false">MAX(0,K33-K27)</f>
        <v>0</v>
      </c>
      <c r="L81" s="30" t="n">
        <f aca="false">MAX(0,L33-L27)</f>
        <v>0</v>
      </c>
      <c r="M81" s="30" t="n">
        <f aca="false">MAX(0,M33-M27)</f>
        <v>0</v>
      </c>
      <c r="N81" s="30" t="n">
        <f aca="false">MAX(0,N33-N27)</f>
        <v>0</v>
      </c>
      <c r="O81" s="30" t="n">
        <f aca="false">MAX(0,O33-O27)</f>
        <v>0</v>
      </c>
      <c r="P81" s="30" t="n">
        <f aca="false">MAX(0,P33-P27)</f>
        <v>0</v>
      </c>
      <c r="Q81" s="30" t="n">
        <f aca="false">MAX(0,Q33-Q27)</f>
        <v>0</v>
      </c>
      <c r="R81" s="30" t="n">
        <f aca="false">MAX(0,R33-R27)</f>
        <v>0</v>
      </c>
      <c r="S81" s="30" t="n">
        <f aca="false">MAX(0,S33-S27)</f>
        <v>0</v>
      </c>
      <c r="T81" s="30" t="n">
        <f aca="false">MAX(0,T33-T27)</f>
        <v>0</v>
      </c>
      <c r="U81" s="30" t="n">
        <f aca="false">MAX(0,U33-U27)</f>
        <v>0</v>
      </c>
      <c r="V81" s="30" t="n">
        <f aca="false">MAX(0,V33-V27)</f>
        <v>0</v>
      </c>
      <c r="W81" s="30" t="n">
        <f aca="false">MAX(0,W33-W27)</f>
        <v>0</v>
      </c>
      <c r="X81" s="30" t="n">
        <f aca="false">MAX(0,X33-X27)</f>
        <v>0</v>
      </c>
      <c r="Y81" s="30" t="n">
        <f aca="false">MAX(0,Y33-Y27)</f>
        <v>0</v>
      </c>
      <c r="Z81" s="30" t="n">
        <f aca="false">MAX(0,Z33-Z27)</f>
        <v>0</v>
      </c>
      <c r="AA81" s="30" t="n">
        <f aca="false">MAX(0,AA33-AA27)</f>
        <v>0</v>
      </c>
      <c r="AB81" s="30" t="n">
        <f aca="false">MAX(0,AB33-AB27)</f>
        <v>0</v>
      </c>
      <c r="AC81" s="30" t="n">
        <f aca="false">MAX(0,AC33-AC27)</f>
        <v>0</v>
      </c>
      <c r="AD81" s="30" t="n">
        <f aca="false">MAX(0,AD33-AD27)</f>
        <v>0</v>
      </c>
      <c r="AE81" s="30" t="n">
        <f aca="false">MAX(0,AE33-AE27)</f>
        <v>0</v>
      </c>
      <c r="AF81" s="30" t="n">
        <f aca="false">MAX(0,AF33-AF27)</f>
        <v>0</v>
      </c>
      <c r="AG81" s="30" t="n">
        <f aca="false">MAX(0,AG33-AG27)</f>
        <v>0</v>
      </c>
      <c r="AH81" s="30" t="n">
        <f aca="false">MAX(0,AH33-AH27)</f>
        <v>0</v>
      </c>
      <c r="AI81" s="30" t="n">
        <f aca="false">MAX(0,AI33-AI27)</f>
        <v>0</v>
      </c>
      <c r="AJ81" s="30" t="n">
        <f aca="false">MAX(0,AJ33-AJ27)</f>
        <v>0</v>
      </c>
      <c r="AK81" s="30" t="n">
        <f aca="false">MAX(0,AK33-AK27)</f>
        <v>0</v>
      </c>
    </row>
    <row r="82" customFormat="false" ht="15" hidden="false" customHeight="true" outlineLevel="0" collapsed="false">
      <c r="A82" s="25" t="s">
        <v>315</v>
      </c>
      <c r="B82" s="30" t="n">
        <f aca="false">B77-(Inputs!$B$6+B72+B75-B76)</f>
        <v>0</v>
      </c>
      <c r="C82" s="30" t="n">
        <f aca="false">C77-(B77+C72+C75-C76)</f>
        <v>0</v>
      </c>
      <c r="D82" s="30" t="n">
        <f aca="false">D77-(C77+D72+D75-D76)</f>
        <v>0</v>
      </c>
      <c r="E82" s="30" t="n">
        <f aca="false">E77-(D77+E72+E75-E76)</f>
        <v>0</v>
      </c>
      <c r="F82" s="30" t="n">
        <f aca="false">F77-(E77+F72+F75-F76)</f>
        <v>0</v>
      </c>
      <c r="G82" s="30" t="n">
        <f aca="false">G77-(F77+G72+G75-G76)</f>
        <v>0</v>
      </c>
      <c r="H82" s="30" t="n">
        <f aca="false">H77-(G77+H72+H75-H76)</f>
        <v>0</v>
      </c>
      <c r="I82" s="30" t="n">
        <f aca="false">I77-(H77+I72+I75-I76)</f>
        <v>0</v>
      </c>
      <c r="J82" s="30" t="n">
        <f aca="false">J77-(I77+J72+J75-J76)</f>
        <v>0</v>
      </c>
      <c r="K82" s="30" t="n">
        <f aca="false">K77-(J77+K72+K75-K76)</f>
        <v>0</v>
      </c>
      <c r="L82" s="30" t="n">
        <f aca="false">L77-(K77+L72+L75-L76)</f>
        <v>0</v>
      </c>
      <c r="M82" s="30" t="n">
        <f aca="false">M77-(L77+M72+M75-M76)</f>
        <v>0</v>
      </c>
      <c r="N82" s="30" t="n">
        <f aca="false">N77-(M77+N72+N75-N76)</f>
        <v>0</v>
      </c>
      <c r="O82" s="30" t="n">
        <f aca="false">O77-(N77+O72+O75-O76)</f>
        <v>0</v>
      </c>
      <c r="P82" s="30" t="n">
        <f aca="false">P77-(O77+P72+P75-P76)</f>
        <v>0</v>
      </c>
      <c r="Q82" s="30" t="n">
        <f aca="false">Q77-(P77+Q72+Q75-Q76)</f>
        <v>0</v>
      </c>
      <c r="R82" s="30" t="n">
        <f aca="false">R77-(Q77+R72+R75-R76)</f>
        <v>0</v>
      </c>
      <c r="S82" s="30" t="n">
        <f aca="false">S77-(R77+S72+S75-S76)</f>
        <v>0</v>
      </c>
      <c r="T82" s="30" t="n">
        <f aca="false">T77-(S77+T72+T75-T76)</f>
        <v>0</v>
      </c>
      <c r="U82" s="30" t="n">
        <f aca="false">U77-(T77+U72+U75-U76)</f>
        <v>0</v>
      </c>
      <c r="V82" s="30" t="n">
        <f aca="false">V77-(U77+V72+V75-V76)</f>
        <v>0</v>
      </c>
      <c r="W82" s="30" t="n">
        <f aca="false">W77-(V77+W72+W75-W76)</f>
        <v>0</v>
      </c>
      <c r="X82" s="30" t="n">
        <f aca="false">X77-(W77+X72+X75-X76)</f>
        <v>0</v>
      </c>
      <c r="Y82" s="30" t="n">
        <f aca="false">Y77-(X77+Y72+Y75-Y76)</f>
        <v>0</v>
      </c>
      <c r="Z82" s="30" t="n">
        <f aca="false">Z77-(Y77+Z72+Z75-Z76)</f>
        <v>0</v>
      </c>
      <c r="AA82" s="30" t="n">
        <f aca="false">AA77-(Z77+AA72+AA75-AA76)</f>
        <v>0</v>
      </c>
      <c r="AB82" s="30" t="n">
        <f aca="false">AB77-(AA77+AB72+AB75-AB76)</f>
        <v>0</v>
      </c>
      <c r="AC82" s="30" t="n">
        <f aca="false">AC77-(AB77+AC72+AC75-AC76)</f>
        <v>0</v>
      </c>
      <c r="AD82" s="30" t="n">
        <f aca="false">AD77-(AC77+AD72+AD75-AD76)</f>
        <v>0</v>
      </c>
      <c r="AE82" s="30" t="n">
        <f aca="false">AE77-(AD77+AE72+AE75-AE76)</f>
        <v>0</v>
      </c>
      <c r="AF82" s="30" t="n">
        <f aca="false">AF77-(AE77+AF72+AF75-AF76)</f>
        <v>0</v>
      </c>
      <c r="AG82" s="30" t="n">
        <f aca="false">AG77-(AF77+AG72+AG75-AG76)</f>
        <v>0</v>
      </c>
      <c r="AH82" s="30" t="n">
        <f aca="false">AH77-(AG77+AH72+AH75-AH76)</f>
        <v>0</v>
      </c>
      <c r="AI82" s="30" t="n">
        <f aca="false">AI77-(AH77+AI72+AI75-AI76)</f>
        <v>0</v>
      </c>
      <c r="AJ82" s="30" t="n">
        <f aca="false">AJ77-(AI77+AJ72+AJ75-AJ76)</f>
        <v>0</v>
      </c>
      <c r="AK82" s="30" t="n">
        <f aca="false">AK77-(AJ77+AK72+AK75-AK76)</f>
        <v>0</v>
      </c>
    </row>
    <row r="83" customFormat="false" ht="15" hidden="false" customHeight="true" outlineLevel="0" collapsed="false">
      <c r="A83" s="25" t="s">
        <v>316</v>
      </c>
      <c r="B83" s="30" t="n">
        <f aca="false">B43-SUM(B39:B42)</f>
        <v>0</v>
      </c>
      <c r="C83" s="30" t="n">
        <f aca="false">C43-SUM(C39:C42)</f>
        <v>0</v>
      </c>
      <c r="D83" s="30" t="n">
        <f aca="false">D43-SUM(D39:D42)</f>
        <v>0</v>
      </c>
      <c r="E83" s="30" t="n">
        <f aca="false">E43-SUM(E39:E42)</f>
        <v>0</v>
      </c>
      <c r="F83" s="30" t="n">
        <f aca="false">F43-SUM(F39:F42)</f>
        <v>0</v>
      </c>
      <c r="G83" s="30" t="n">
        <f aca="false">G43-SUM(G39:G42)</f>
        <v>0</v>
      </c>
      <c r="H83" s="30" t="n">
        <f aca="false">H43-SUM(H39:H42)</f>
        <v>0</v>
      </c>
      <c r="I83" s="30" t="n">
        <f aca="false">I43-SUM(I39:I42)</f>
        <v>0</v>
      </c>
      <c r="J83" s="30" t="n">
        <f aca="false">J43-SUM(J39:J42)</f>
        <v>0</v>
      </c>
      <c r="K83" s="30" t="n">
        <f aca="false">K43-SUM(K39:K42)</f>
        <v>0</v>
      </c>
      <c r="L83" s="30" t="n">
        <f aca="false">L43-SUM(L39:L42)</f>
        <v>0</v>
      </c>
      <c r="M83" s="30" t="n">
        <f aca="false">M43-SUM(M39:M42)</f>
        <v>0</v>
      </c>
      <c r="N83" s="30" t="n">
        <f aca="false">N43-SUM(N39:N42)</f>
        <v>0</v>
      </c>
      <c r="O83" s="30" t="n">
        <f aca="false">O43-SUM(O39:O42)</f>
        <v>0</v>
      </c>
      <c r="P83" s="30" t="n">
        <f aca="false">P43-SUM(P39:P42)</f>
        <v>0</v>
      </c>
      <c r="Q83" s="30" t="n">
        <f aca="false">Q43-SUM(Q39:Q42)</f>
        <v>0</v>
      </c>
      <c r="R83" s="30" t="n">
        <f aca="false">R43-SUM(R39:R42)</f>
        <v>0</v>
      </c>
      <c r="S83" s="30" t="n">
        <f aca="false">S43-SUM(S39:S42)</f>
        <v>0</v>
      </c>
      <c r="T83" s="30" t="n">
        <f aca="false">T43-SUM(T39:T42)</f>
        <v>0</v>
      </c>
      <c r="U83" s="30" t="n">
        <f aca="false">U43-SUM(U39:U42)</f>
        <v>0</v>
      </c>
      <c r="V83" s="30" t="n">
        <f aca="false">V43-SUM(V39:V42)</f>
        <v>0</v>
      </c>
      <c r="W83" s="30" t="n">
        <f aca="false">W43-SUM(W39:W42)</f>
        <v>0</v>
      </c>
      <c r="X83" s="30" t="n">
        <f aca="false">X43-SUM(X39:X42)</f>
        <v>0</v>
      </c>
      <c r="Y83" s="30" t="n">
        <f aca="false">Y43-SUM(Y39:Y42)</f>
        <v>0</v>
      </c>
      <c r="Z83" s="30" t="n">
        <f aca="false">Z43-SUM(Z39:Z42)</f>
        <v>0</v>
      </c>
      <c r="AA83" s="30" t="n">
        <f aca="false">AA43-SUM(AA39:AA42)</f>
        <v>0</v>
      </c>
      <c r="AB83" s="30" t="n">
        <f aca="false">AB43-SUM(AB39:AB42)</f>
        <v>0</v>
      </c>
      <c r="AC83" s="30" t="n">
        <f aca="false">AC43-SUM(AC39:AC42)</f>
        <v>0</v>
      </c>
      <c r="AD83" s="30" t="n">
        <f aca="false">AD43-SUM(AD39:AD42)</f>
        <v>0</v>
      </c>
      <c r="AE83" s="30" t="n">
        <f aca="false">AE43-SUM(AE39:AE42)</f>
        <v>0</v>
      </c>
      <c r="AF83" s="30" t="n">
        <f aca="false">AF43-SUM(AF39:AF42)</f>
        <v>0</v>
      </c>
      <c r="AG83" s="30" t="n">
        <f aca="false">AG43-SUM(AG39:AG42)</f>
        <v>0</v>
      </c>
      <c r="AH83" s="30" t="n">
        <f aca="false">AH43-SUM(AH39:AH42)</f>
        <v>0</v>
      </c>
      <c r="AI83" s="30" t="n">
        <f aca="false">AI43-SUM(AI39:AI42)</f>
        <v>0</v>
      </c>
      <c r="AJ83" s="30" t="n">
        <f aca="false">AJ43-SUM(AJ39:AJ42)</f>
        <v>0</v>
      </c>
      <c r="AK83" s="30" t="n">
        <f aca="false">AK43-SUM(AK39:AK42)</f>
        <v>0</v>
      </c>
    </row>
    <row r="84" customFormat="false" ht="15" hidden="false" customHeight="true" outlineLevel="0" collapsed="false">
      <c r="A84" s="25" t="s">
        <v>317</v>
      </c>
      <c r="B84" s="30" t="n">
        <f aca="false">B19-B17</f>
        <v>0</v>
      </c>
      <c r="C84" s="30" t="n">
        <f aca="false">C19-C17</f>
        <v>0</v>
      </c>
      <c r="D84" s="30" t="n">
        <f aca="false">D19-D17</f>
        <v>0</v>
      </c>
      <c r="E84" s="30" t="n">
        <f aca="false">E19-E17</f>
        <v>0</v>
      </c>
      <c r="F84" s="30" t="n">
        <f aca="false">F19-F17</f>
        <v>0</v>
      </c>
      <c r="G84" s="30" t="n">
        <f aca="false">G19-G17</f>
        <v>0</v>
      </c>
      <c r="H84" s="30" t="n">
        <f aca="false">H19-H17</f>
        <v>0</v>
      </c>
      <c r="I84" s="30" t="n">
        <f aca="false">I19-I17</f>
        <v>0</v>
      </c>
      <c r="J84" s="30" t="n">
        <f aca="false">J19-J17</f>
        <v>0</v>
      </c>
      <c r="K84" s="30" t="n">
        <f aca="false">K19-K17</f>
        <v>0</v>
      </c>
      <c r="L84" s="30" t="n">
        <f aca="false">L19-L17</f>
        <v>0</v>
      </c>
      <c r="M84" s="30" t="n">
        <f aca="false">M19-M17</f>
        <v>0</v>
      </c>
      <c r="N84" s="30" t="n">
        <f aca="false">N19-N17</f>
        <v>0</v>
      </c>
      <c r="O84" s="30" t="n">
        <f aca="false">O19-O17</f>
        <v>0</v>
      </c>
      <c r="P84" s="30" t="n">
        <f aca="false">P19-P17</f>
        <v>0</v>
      </c>
      <c r="Q84" s="30" t="n">
        <f aca="false">Q19-Q17</f>
        <v>0</v>
      </c>
      <c r="R84" s="30" t="n">
        <f aca="false">R19-R17</f>
        <v>0</v>
      </c>
      <c r="S84" s="30" t="n">
        <f aca="false">S19-S17</f>
        <v>0</v>
      </c>
      <c r="T84" s="30" t="n">
        <f aca="false">T19-T17</f>
        <v>0</v>
      </c>
      <c r="U84" s="30" t="n">
        <f aca="false">U19-U17</f>
        <v>0</v>
      </c>
      <c r="V84" s="30" t="n">
        <f aca="false">V19-V17</f>
        <v>0</v>
      </c>
      <c r="W84" s="30" t="n">
        <f aca="false">W19-W17</f>
        <v>0</v>
      </c>
      <c r="X84" s="30" t="n">
        <f aca="false">X19-X17</f>
        <v>0</v>
      </c>
      <c r="Y84" s="30" t="n">
        <f aca="false">Y19-Y17</f>
        <v>0</v>
      </c>
      <c r="Z84" s="30" t="n">
        <f aca="false">Z19-Z17</f>
        <v>0</v>
      </c>
      <c r="AA84" s="30" t="n">
        <f aca="false">AA19-AA17</f>
        <v>0</v>
      </c>
      <c r="AB84" s="30" t="n">
        <f aca="false">AB19-AB17</f>
        <v>0</v>
      </c>
      <c r="AC84" s="30" t="n">
        <f aca="false">AC19-AC17</f>
        <v>0</v>
      </c>
      <c r="AD84" s="30" t="n">
        <f aca="false">AD19-AD17</f>
        <v>0</v>
      </c>
      <c r="AE84" s="30" t="n">
        <f aca="false">AE19-AE17</f>
        <v>0</v>
      </c>
      <c r="AF84" s="30" t="n">
        <f aca="false">AF19-AF17</f>
        <v>0</v>
      </c>
      <c r="AG84" s="30" t="n">
        <f aca="false">AG19-AG17</f>
        <v>0</v>
      </c>
      <c r="AH84" s="30" t="n">
        <f aca="false">AH19-AH17</f>
        <v>0</v>
      </c>
      <c r="AI84" s="30" t="n">
        <f aca="false">AI19-AI17</f>
        <v>0</v>
      </c>
      <c r="AJ84" s="30" t="n">
        <f aca="false">AJ19-AJ17</f>
        <v>0</v>
      </c>
      <c r="AK84" s="30" t="n">
        <f aca="false">AK19-AK17</f>
        <v>0</v>
      </c>
    </row>
    <row r="85" customFormat="false" ht="15" hidden="false" customHeight="true" outlineLevel="0" collapsed="false">
      <c r="A85" s="25" t="s">
        <v>318</v>
      </c>
      <c r="B85" s="30" t="n">
        <f aca="false">B66</f>
        <v>0</v>
      </c>
      <c r="C85" s="30" t="n">
        <f aca="false">C66</f>
        <v>6075</v>
      </c>
      <c r="D85" s="30" t="n">
        <f aca="false">D66</f>
        <v>12150</v>
      </c>
      <c r="E85" s="30" t="n">
        <f aca="false">E66</f>
        <v>6075</v>
      </c>
      <c r="F85" s="30" t="n">
        <f aca="false">F66</f>
        <v>12150</v>
      </c>
      <c r="G85" s="30" t="n">
        <f aca="false">G66</f>
        <v>6075</v>
      </c>
      <c r="H85" s="30" t="n">
        <f aca="false">H66</f>
        <v>12150</v>
      </c>
      <c r="I85" s="30" t="n">
        <f aca="false">I66</f>
        <v>6075</v>
      </c>
      <c r="J85" s="30" t="n">
        <f aca="false">J66</f>
        <v>12150</v>
      </c>
      <c r="K85" s="30" t="n">
        <f aca="false">K66</f>
        <v>6075</v>
      </c>
      <c r="L85" s="30" t="n">
        <f aca="false">L66</f>
        <v>12150</v>
      </c>
      <c r="M85" s="30" t="n">
        <f aca="false">M66</f>
        <v>6075</v>
      </c>
      <c r="N85" s="30" t="n">
        <f aca="false">N66</f>
        <v>12150</v>
      </c>
      <c r="O85" s="30" t="n">
        <f aca="false">O66</f>
        <v>12150</v>
      </c>
      <c r="P85" s="30" t="n">
        <f aca="false">P66</f>
        <v>18225</v>
      </c>
      <c r="Q85" s="30" t="n">
        <f aca="false">Q66</f>
        <v>12150</v>
      </c>
      <c r="R85" s="30" t="n">
        <f aca="false">R66</f>
        <v>18225</v>
      </c>
      <c r="S85" s="30" t="n">
        <f aca="false">S66</f>
        <v>12150</v>
      </c>
      <c r="T85" s="30" t="n">
        <f aca="false">T66</f>
        <v>18225</v>
      </c>
      <c r="U85" s="30" t="n">
        <f aca="false">U66</f>
        <v>12150</v>
      </c>
      <c r="V85" s="30" t="n">
        <f aca="false">V66</f>
        <v>18225</v>
      </c>
      <c r="W85" s="30" t="n">
        <f aca="false">W66</f>
        <v>12150</v>
      </c>
      <c r="X85" s="30" t="n">
        <f aca="false">X66</f>
        <v>18225</v>
      </c>
      <c r="Y85" s="30" t="n">
        <f aca="false">Y66</f>
        <v>12150</v>
      </c>
      <c r="Z85" s="30" t="n">
        <f aca="false">Z66</f>
        <v>18225</v>
      </c>
      <c r="AA85" s="30" t="n">
        <f aca="false">AA66</f>
        <v>18225</v>
      </c>
      <c r="AB85" s="30" t="n">
        <f aca="false">AB66</f>
        <v>24300</v>
      </c>
      <c r="AC85" s="30" t="n">
        <f aca="false">AC66</f>
        <v>18225</v>
      </c>
      <c r="AD85" s="30" t="n">
        <f aca="false">AD66</f>
        <v>24300</v>
      </c>
      <c r="AE85" s="30" t="n">
        <f aca="false">AE66</f>
        <v>18225</v>
      </c>
      <c r="AF85" s="30" t="n">
        <f aca="false">AF66</f>
        <v>18225</v>
      </c>
      <c r="AG85" s="30" t="n">
        <f aca="false">AG66</f>
        <v>18225</v>
      </c>
      <c r="AH85" s="30" t="n">
        <f aca="false">AH66</f>
        <v>12150</v>
      </c>
      <c r="AI85" s="30" t="n">
        <f aca="false">AI66</f>
        <v>12150</v>
      </c>
      <c r="AJ85" s="30" t="n">
        <f aca="false">AJ66</f>
        <v>12150</v>
      </c>
      <c r="AK85" s="30" t="n">
        <f aca="false">AK66</f>
        <v>12150</v>
      </c>
    </row>
    <row r="86" customFormat="false" ht="15" hidden="false" customHeight="true" outlineLevel="0" collapsed="false">
      <c r="A86" s="25" t="s">
        <v>319</v>
      </c>
      <c r="B86" s="30" t="n">
        <f aca="false">B35</f>
        <v>0</v>
      </c>
      <c r="C86" s="30" t="n">
        <f aca="false">C35</f>
        <v>0</v>
      </c>
      <c r="D86" s="30" t="n">
        <f aca="false">D35</f>
        <v>0</v>
      </c>
      <c r="E86" s="30" t="n">
        <f aca="false">E35</f>
        <v>0</v>
      </c>
      <c r="F86" s="30" t="n">
        <f aca="false">F35</f>
        <v>0</v>
      </c>
      <c r="G86" s="30" t="n">
        <f aca="false">G35</f>
        <v>0</v>
      </c>
      <c r="H86" s="30" t="n">
        <f aca="false">H35</f>
        <v>0</v>
      </c>
      <c r="I86" s="30" t="n">
        <f aca="false">I35</f>
        <v>0</v>
      </c>
      <c r="J86" s="30" t="n">
        <f aca="false">J35</f>
        <v>0</v>
      </c>
      <c r="K86" s="30" t="n">
        <f aca="false">K35</f>
        <v>0</v>
      </c>
      <c r="L86" s="30" t="n">
        <f aca="false">L35</f>
        <v>0</v>
      </c>
      <c r="M86" s="30" t="n">
        <f aca="false">M35</f>
        <v>0</v>
      </c>
      <c r="N86" s="30" t="n">
        <f aca="false">N35</f>
        <v>0</v>
      </c>
      <c r="O86" s="30" t="n">
        <f aca="false">O35</f>
        <v>0</v>
      </c>
      <c r="P86" s="30" t="n">
        <f aca="false">P35</f>
        <v>0</v>
      </c>
      <c r="Q86" s="30" t="n">
        <f aca="false">Q35</f>
        <v>0</v>
      </c>
      <c r="R86" s="30" t="n">
        <f aca="false">R35</f>
        <v>0</v>
      </c>
      <c r="S86" s="30" t="n">
        <f aca="false">S35</f>
        <v>0</v>
      </c>
      <c r="T86" s="30" t="n">
        <f aca="false">T35</f>
        <v>0</v>
      </c>
      <c r="U86" s="30" t="n">
        <f aca="false">U35</f>
        <v>0</v>
      </c>
      <c r="V86" s="30" t="n">
        <f aca="false">V35</f>
        <v>0</v>
      </c>
      <c r="W86" s="30" t="n">
        <f aca="false">W35</f>
        <v>0</v>
      </c>
      <c r="X86" s="30" t="n">
        <f aca="false">X35</f>
        <v>0</v>
      </c>
      <c r="Y86" s="30" t="n">
        <f aca="false">Y35</f>
        <v>0</v>
      </c>
      <c r="Z86" s="30" t="n">
        <f aca="false">Z35</f>
        <v>0</v>
      </c>
      <c r="AA86" s="30" t="n">
        <f aca="false">AA35</f>
        <v>0</v>
      </c>
      <c r="AB86" s="30" t="n">
        <f aca="false">AB35</f>
        <v>0</v>
      </c>
      <c r="AC86" s="30" t="n">
        <f aca="false">AC35</f>
        <v>0</v>
      </c>
      <c r="AD86" s="30" t="n">
        <f aca="false">AD35</f>
        <v>0</v>
      </c>
      <c r="AE86" s="30" t="n">
        <f aca="false">AE35</f>
        <v>0</v>
      </c>
      <c r="AF86" s="30" t="n">
        <f aca="false">AF35</f>
        <v>1</v>
      </c>
      <c r="AG86" s="30" t="n">
        <f aca="false">AG35</f>
        <v>1</v>
      </c>
      <c r="AH86" s="30" t="n">
        <f aca="false">AH35</f>
        <v>3</v>
      </c>
      <c r="AI86" s="30" t="n">
        <f aca="false">AI35</f>
        <v>4</v>
      </c>
      <c r="AJ86" s="30" t="n">
        <f aca="false">AJ35</f>
        <v>6</v>
      </c>
      <c r="AK86" s="30" t="n">
        <f aca="false">AK35</f>
        <v>7</v>
      </c>
    </row>
    <row r="87" customFormat="false" ht="15" hidden="false" customHeight="true" outlineLevel="0" collapsed="false">
      <c r="A87" s="25" t="s">
        <v>320</v>
      </c>
      <c r="B87" s="29" t="n">
        <f aca="false">IFERROR(SUM(B39:B40)/B43,0)</f>
        <v>0</v>
      </c>
      <c r="C87" s="29" t="n">
        <f aca="false">IFERROR(SUM(C39:C40)/C43,0)</f>
        <v>0</v>
      </c>
      <c r="D87" s="29" t="n">
        <f aca="false">IFERROR(SUM(D39:D40)/D43,0)</f>
        <v>0.0834632734217705</v>
      </c>
      <c r="E87" s="29" t="n">
        <f aca="false">IFERROR(SUM(E39:E40)/E43,0)</f>
        <v>0.151336102208759</v>
      </c>
      <c r="F87" s="29" t="n">
        <f aca="false">IFERROR(SUM(F39:F40)/F43,0)</f>
        <v>0.364849329902459</v>
      </c>
      <c r="G87" s="29" t="n">
        <f aca="false">IFERROR(SUM(G39:G40)/G43,0)</f>
        <v>0.296280111888991</v>
      </c>
      <c r="H87" s="29" t="n">
        <f aca="false">IFERROR(SUM(H39:H40)/H43,0)</f>
        <v>0.492851832235483</v>
      </c>
      <c r="I87" s="29" t="n">
        <f aca="false">IFERROR(SUM(I39:I40)/I43,0)</f>
        <v>0.389695856137628</v>
      </c>
      <c r="J87" s="29" t="n">
        <f aca="false">IFERROR(SUM(J39:J40)/J43,0)</f>
        <v>0.566012521195271</v>
      </c>
      <c r="K87" s="29" t="n">
        <f aca="false">IFERROR(SUM(K39:K40)/K43,0)</f>
        <v>0.454902865802685</v>
      </c>
      <c r="L87" s="29" t="n">
        <f aca="false">IFERROR(SUM(L39:L40)/L43,0)</f>
        <v>0.613350272557333</v>
      </c>
      <c r="M87" s="29" t="n">
        <f aca="false">IFERROR(SUM(M39:M40)/M43,0)</f>
        <v>0.502993869985205</v>
      </c>
      <c r="N87" s="29" t="n">
        <f aca="false">IFERROR(SUM(N39:N40)/N43,0)</f>
        <v>0.646480299803145</v>
      </c>
      <c r="O87" s="29" t="n">
        <f aca="false">IFERROR(SUM(O39:O40)/O43,0)</f>
        <v>0.539919522150533</v>
      </c>
      <c r="P87" s="29" t="n">
        <f aca="false">IFERROR(SUM(P39:P40)/P43,0)</f>
        <v>0.560713389321253</v>
      </c>
      <c r="Q87" s="29" t="n">
        <f aca="false">IFERROR(SUM(Q39:Q40)/Q43,0)</f>
        <v>0.504628124144565</v>
      </c>
      <c r="R87" s="29" t="n">
        <f aca="false">IFERROR(SUM(R39:R40)/R43,0)</f>
        <v>0.602334399018127</v>
      </c>
      <c r="S87" s="29" t="n">
        <f aca="false">IFERROR(SUM(S39:S40)/S43,0)</f>
        <v>0.545135536159169</v>
      </c>
      <c r="T87" s="29" t="n">
        <f aca="false">IFERROR(SUM(T39:T40)/T43,0)</f>
        <v>0.632862528758453</v>
      </c>
      <c r="U87" s="29" t="n">
        <f aca="false">IFERROR(SUM(U39:U40)/U43,0)</f>
        <v>0.57651197621131</v>
      </c>
      <c r="V87" s="29" t="n">
        <f aca="false">IFERROR(SUM(V39:V40)/V43,0)</f>
        <v>0.656206866039493</v>
      </c>
      <c r="W87" s="29" t="n">
        <f aca="false">IFERROR(SUM(W39:W40)/W43,0)</f>
        <v>0.601527562563053</v>
      </c>
      <c r="X87" s="29" t="n">
        <f aca="false">IFERROR(SUM(X39:X40)/X43,0)</f>
        <v>0.674632844944602</v>
      </c>
      <c r="Y87" s="29" t="n">
        <f aca="false">IFERROR(SUM(Y39:Y40)/Y43,0)</f>
        <v>0.621934807434719</v>
      </c>
      <c r="Z87" s="29" t="n">
        <f aca="false">IFERROR(SUM(Z39:Z40)/Z43,0)</f>
        <v>0.68954395831611</v>
      </c>
      <c r="AA87" s="29" t="n">
        <f aca="false">IFERROR(SUM(AA39:AA40)/AA43,0)</f>
        <v>0.638896587039372</v>
      </c>
      <c r="AB87" s="29" t="n">
        <f aca="false">IFERROR(SUM(AB39:AB40)/AB43,0)</f>
        <v>0.668748189236811</v>
      </c>
      <c r="AC87" s="29" t="n">
        <f aca="false">IFERROR(SUM(AC39:AC40)/AC43,0)</f>
        <v>0.612286526313218</v>
      </c>
      <c r="AD87" s="29" t="n">
        <f aca="false">IFERROR(SUM(AD39:AD40)/AD43,0)</f>
        <v>0.739932646876977</v>
      </c>
      <c r="AE87" s="29" t="n">
        <f aca="false">IFERROR(SUM(AE39:AE40)/AE43,0)</f>
        <v>0.672407258003193</v>
      </c>
      <c r="AF87" s="29" t="n">
        <f aca="false">IFERROR(SUM(AF39:AF40)/AF43,0)</f>
        <v>0.748660552612747</v>
      </c>
      <c r="AG87" s="29" t="n">
        <f aca="false">IFERROR(SUM(AG39:AG40)/AG43,0)</f>
        <v>0.773511028987202</v>
      </c>
      <c r="AH87" s="29" t="n">
        <f aca="false">IFERROR(SUM(AH39:AH40)/AH43,0)</f>
        <v>0.745376621673978</v>
      </c>
      <c r="AI87" s="29" t="n">
        <f aca="false">IFERROR(SUM(AI39:AI40)/AI43,0)</f>
        <v>0.812514384379432</v>
      </c>
      <c r="AJ87" s="29" t="n">
        <f aca="false">IFERROR(SUM(AJ39:AJ40)/AJ43,0)</f>
        <v>0.825784184736261</v>
      </c>
      <c r="AK87" s="29" t="n">
        <f aca="false">IFERROR(SUM(AK39:AK40)/AK43,0)</f>
        <v>0.838790960480309</v>
      </c>
    </row>
    <row r="88" customFormat="false" ht="15" hidden="false" customHeight="true" outlineLevel="0" collapsed="false">
      <c r="A88" s="25" t="s">
        <v>321</v>
      </c>
      <c r="B88" s="30" t="n">
        <f aca="false">0+B11</f>
        <v>0</v>
      </c>
      <c r="C88" s="30" t="n">
        <f aca="false">B88+C11</f>
        <v>1</v>
      </c>
      <c r="D88" s="30" t="n">
        <f aca="false">C88+D11</f>
        <v>3</v>
      </c>
      <c r="E88" s="30" t="n">
        <f aca="false">D88+E11</f>
        <v>4</v>
      </c>
      <c r="F88" s="30" t="n">
        <f aca="false">E88+F11</f>
        <v>6</v>
      </c>
      <c r="G88" s="30" t="n">
        <f aca="false">F88+G11</f>
        <v>7</v>
      </c>
      <c r="H88" s="30" t="n">
        <f aca="false">G88+H11</f>
        <v>9</v>
      </c>
      <c r="I88" s="30" t="n">
        <f aca="false">H88+I11</f>
        <v>10</v>
      </c>
      <c r="J88" s="30" t="n">
        <f aca="false">I88+J11</f>
        <v>12</v>
      </c>
      <c r="K88" s="30" t="n">
        <f aca="false">J88+K11</f>
        <v>13</v>
      </c>
      <c r="L88" s="30" t="n">
        <f aca="false">K88+L11</f>
        <v>15</v>
      </c>
      <c r="M88" s="30" t="n">
        <f aca="false">L88+M11</f>
        <v>16</v>
      </c>
      <c r="N88" s="30" t="n">
        <f aca="false">M88+N11</f>
        <v>18</v>
      </c>
      <c r="O88" s="30" t="n">
        <f aca="false">N88+O11</f>
        <v>20</v>
      </c>
      <c r="P88" s="30" t="n">
        <f aca="false">O88+P11</f>
        <v>23</v>
      </c>
      <c r="Q88" s="30" t="n">
        <f aca="false">P88+Q11</f>
        <v>25</v>
      </c>
      <c r="R88" s="30" t="n">
        <f aca="false">Q88+R11</f>
        <v>28</v>
      </c>
      <c r="S88" s="30" t="n">
        <f aca="false">R88+S11</f>
        <v>30</v>
      </c>
      <c r="T88" s="30" t="n">
        <f aca="false">S88+T11</f>
        <v>33</v>
      </c>
      <c r="U88" s="30" t="n">
        <f aca="false">T88+U11</f>
        <v>35</v>
      </c>
      <c r="V88" s="30" t="n">
        <f aca="false">U88+V11</f>
        <v>38</v>
      </c>
      <c r="W88" s="30" t="n">
        <f aca="false">V88+W11</f>
        <v>40</v>
      </c>
      <c r="X88" s="30" t="n">
        <f aca="false">W88+X11</f>
        <v>43</v>
      </c>
      <c r="Y88" s="30" t="n">
        <f aca="false">X88+Y11</f>
        <v>45</v>
      </c>
      <c r="Z88" s="30" t="n">
        <f aca="false">Y88+Z11</f>
        <v>48</v>
      </c>
      <c r="AA88" s="30" t="n">
        <f aca="false">Z88+AA11</f>
        <v>51</v>
      </c>
      <c r="AB88" s="30" t="n">
        <f aca="false">AA88+AB11</f>
        <v>55</v>
      </c>
      <c r="AC88" s="30" t="n">
        <f aca="false">AB88+AC11</f>
        <v>58</v>
      </c>
      <c r="AD88" s="30" t="n">
        <f aca="false">AC88+AD11</f>
        <v>62</v>
      </c>
      <c r="AE88" s="30" t="n">
        <f aca="false">AD88+AE11</f>
        <v>65</v>
      </c>
      <c r="AF88" s="30" t="n">
        <f aca="false">AE88+AF11</f>
        <v>69</v>
      </c>
      <c r="AG88" s="30" t="n">
        <f aca="false">AF88+AG11</f>
        <v>72</v>
      </c>
      <c r="AH88" s="30" t="n">
        <f aca="false">AG88+AH11</f>
        <v>76</v>
      </c>
      <c r="AI88" s="30" t="n">
        <f aca="false">AH88+AI11</f>
        <v>79</v>
      </c>
      <c r="AJ88" s="30" t="n">
        <f aca="false">AI88+AJ11</f>
        <v>83</v>
      </c>
      <c r="AK88" s="30" t="n">
        <f aca="false">AJ88+AK11</f>
        <v>86</v>
      </c>
    </row>
    <row r="89" customFormat="false" ht="15" hidden="false" customHeight="true" outlineLevel="0" collapsed="false">
      <c r="A89" s="25" t="s">
        <v>322</v>
      </c>
      <c r="B89" s="30" t="n">
        <f aca="false">0+B15</f>
        <v>0</v>
      </c>
      <c r="C89" s="30" t="n">
        <f aca="false">B89+C15</f>
        <v>0</v>
      </c>
      <c r="D89" s="30" t="n">
        <f aca="false">C89+D15</f>
        <v>1</v>
      </c>
      <c r="E89" s="30" t="n">
        <f aca="false">D89+E15</f>
        <v>3</v>
      </c>
      <c r="F89" s="30" t="n">
        <f aca="false">E89+F15</f>
        <v>4</v>
      </c>
      <c r="G89" s="30" t="n">
        <f aca="false">F89+G15</f>
        <v>6</v>
      </c>
      <c r="H89" s="30" t="n">
        <f aca="false">G89+H15</f>
        <v>7</v>
      </c>
      <c r="I89" s="30" t="n">
        <f aca="false">H89+I15</f>
        <v>9</v>
      </c>
      <c r="J89" s="30" t="n">
        <f aca="false">I89+J15</f>
        <v>10</v>
      </c>
      <c r="K89" s="30" t="n">
        <f aca="false">J89+K15</f>
        <v>12</v>
      </c>
      <c r="L89" s="30" t="n">
        <f aca="false">K89+L15</f>
        <v>13</v>
      </c>
      <c r="M89" s="30" t="n">
        <f aca="false">L89+M15</f>
        <v>15</v>
      </c>
      <c r="N89" s="30" t="n">
        <f aca="false">M89+N15</f>
        <v>16</v>
      </c>
      <c r="O89" s="30" t="n">
        <f aca="false">N89+O15</f>
        <v>18</v>
      </c>
      <c r="P89" s="30" t="n">
        <f aca="false">O89+P15</f>
        <v>20</v>
      </c>
      <c r="Q89" s="30" t="n">
        <f aca="false">P89+Q15</f>
        <v>23</v>
      </c>
      <c r="R89" s="30" t="n">
        <f aca="false">Q89+R15</f>
        <v>25</v>
      </c>
      <c r="S89" s="30" t="n">
        <f aca="false">R89+S15</f>
        <v>28</v>
      </c>
      <c r="T89" s="30" t="n">
        <f aca="false">S89+T15</f>
        <v>30</v>
      </c>
      <c r="U89" s="30" t="n">
        <f aca="false">T89+U15</f>
        <v>33</v>
      </c>
      <c r="V89" s="30" t="n">
        <f aca="false">U89+V15</f>
        <v>35</v>
      </c>
      <c r="W89" s="30" t="n">
        <f aca="false">V89+W15</f>
        <v>38</v>
      </c>
      <c r="X89" s="30" t="n">
        <f aca="false">W89+X15</f>
        <v>40</v>
      </c>
      <c r="Y89" s="30" t="n">
        <f aca="false">X89+Y15</f>
        <v>43</v>
      </c>
      <c r="Z89" s="30" t="n">
        <f aca="false">Y89+Z15</f>
        <v>45</v>
      </c>
      <c r="AA89" s="30" t="n">
        <f aca="false">Z89+AA15</f>
        <v>48</v>
      </c>
      <c r="AB89" s="30" t="n">
        <f aca="false">AA89+AB15</f>
        <v>51</v>
      </c>
      <c r="AC89" s="30" t="n">
        <f aca="false">AB89+AC15</f>
        <v>55</v>
      </c>
      <c r="AD89" s="30" t="n">
        <f aca="false">AC89+AD15</f>
        <v>58</v>
      </c>
      <c r="AE89" s="30" t="n">
        <f aca="false">AD89+AE15</f>
        <v>62</v>
      </c>
      <c r="AF89" s="30" t="n">
        <f aca="false">AE89+AF15</f>
        <v>65</v>
      </c>
      <c r="AG89" s="30" t="n">
        <f aca="false">AF89+AG15</f>
        <v>68</v>
      </c>
      <c r="AH89" s="30" t="n">
        <f aca="false">AG89+AH15</f>
        <v>71</v>
      </c>
      <c r="AI89" s="30" t="n">
        <f aca="false">AH89+AI15</f>
        <v>73</v>
      </c>
      <c r="AJ89" s="30" t="n">
        <f aca="false">AI89+AJ15</f>
        <v>75</v>
      </c>
      <c r="AK89" s="30" t="n">
        <f aca="false">AJ89+AK15</f>
        <v>77</v>
      </c>
    </row>
    <row r="90" customFormat="false" ht="15" hidden="false" customHeight="true" outlineLevel="0" collapsed="false">
      <c r="A90" s="25" t="s">
        <v>323</v>
      </c>
      <c r="B90" s="30" t="n">
        <f aca="false">B88-B89-B35-B36</f>
        <v>0</v>
      </c>
      <c r="C90" s="30" t="n">
        <f aca="false">C88-C89-C35-C36</f>
        <v>0</v>
      </c>
      <c r="D90" s="30" t="n">
        <f aca="false">D88-D89-D35-D36</f>
        <v>0</v>
      </c>
      <c r="E90" s="30" t="n">
        <f aca="false">E88-E89-E35-E36</f>
        <v>0</v>
      </c>
      <c r="F90" s="30" t="n">
        <f aca="false">F88-F89-F35-F36</f>
        <v>0</v>
      </c>
      <c r="G90" s="30" t="n">
        <f aca="false">G88-G89-G35-G36</f>
        <v>0</v>
      </c>
      <c r="H90" s="30" t="n">
        <f aca="false">H88-H89-H35-H36</f>
        <v>0</v>
      </c>
      <c r="I90" s="30" t="n">
        <f aca="false">I88-I89-I35-I36</f>
        <v>0</v>
      </c>
      <c r="J90" s="30" t="n">
        <f aca="false">J88-J89-J35-J36</f>
        <v>0</v>
      </c>
      <c r="K90" s="30" t="n">
        <f aca="false">K88-K89-K35-K36</f>
        <v>0</v>
      </c>
      <c r="L90" s="30" t="n">
        <f aca="false">L88-L89-L35-L36</f>
        <v>0</v>
      </c>
      <c r="M90" s="30" t="n">
        <f aca="false">M88-M89-M35-M36</f>
        <v>0</v>
      </c>
      <c r="N90" s="30" t="n">
        <f aca="false">N88-N89-N35-N36</f>
        <v>0</v>
      </c>
      <c r="O90" s="30" t="n">
        <f aca="false">O88-O89-O35-O36</f>
        <v>0</v>
      </c>
      <c r="P90" s="30" t="n">
        <f aca="false">P88-P89-P35-P36</f>
        <v>0</v>
      </c>
      <c r="Q90" s="30" t="n">
        <f aca="false">Q88-Q89-Q35-Q36</f>
        <v>0</v>
      </c>
      <c r="R90" s="30" t="n">
        <f aca="false">R88-R89-R35-R36</f>
        <v>0</v>
      </c>
      <c r="S90" s="30" t="n">
        <f aca="false">S88-S89-S35-S36</f>
        <v>0</v>
      </c>
      <c r="T90" s="30" t="n">
        <f aca="false">T88-T89-T35-T36</f>
        <v>0</v>
      </c>
      <c r="U90" s="30" t="n">
        <f aca="false">U88-U89-U35-U36</f>
        <v>0</v>
      </c>
      <c r="V90" s="30" t="n">
        <f aca="false">V88-V89-V35-V36</f>
        <v>0</v>
      </c>
      <c r="W90" s="30" t="n">
        <f aca="false">W88-W89-W35-W36</f>
        <v>0</v>
      </c>
      <c r="X90" s="30" t="n">
        <f aca="false">X88-X89-X35-X36</f>
        <v>0</v>
      </c>
      <c r="Y90" s="30" t="n">
        <f aca="false">Y88-Y89-Y35-Y36</f>
        <v>0</v>
      </c>
      <c r="Z90" s="30" t="n">
        <f aca="false">Z88-Z89-Z35-Z36</f>
        <v>0</v>
      </c>
      <c r="AA90" s="30" t="n">
        <f aca="false">AA88-AA89-AA35-AA36</f>
        <v>0</v>
      </c>
      <c r="AB90" s="30" t="n">
        <f aca="false">AB88-AB89-AB35-AB36</f>
        <v>0</v>
      </c>
      <c r="AC90" s="30" t="n">
        <f aca="false">AC88-AC89-AC35-AC36</f>
        <v>0</v>
      </c>
      <c r="AD90" s="30" t="n">
        <f aca="false">AD88-AD89-AD35-AD36</f>
        <v>0</v>
      </c>
      <c r="AE90" s="30" t="n">
        <f aca="false">AE88-AE89-AE35-AE36</f>
        <v>0</v>
      </c>
      <c r="AF90" s="30" t="n">
        <f aca="false">AF88-AF89-AF35-AF36</f>
        <v>0</v>
      </c>
      <c r="AG90" s="30" t="n">
        <f aca="false">AG88-AG89-AG35-AG36</f>
        <v>0</v>
      </c>
      <c r="AH90" s="30" t="n">
        <f aca="false">AH88-AH89-AH35-AH36</f>
        <v>0</v>
      </c>
      <c r="AI90" s="30" t="n">
        <f aca="false">AI88-AI89-AI35-AI36</f>
        <v>0</v>
      </c>
      <c r="AJ90" s="30" t="n">
        <f aca="false">AJ88-AJ89-AJ35-AJ36</f>
        <v>0</v>
      </c>
      <c r="AK90" s="30" t="n">
        <f aca="false">AK88-AK89-AK35-AK36</f>
        <v>0</v>
      </c>
    </row>
    <row r="91" customFormat="false" ht="15" hidden="false" customHeight="true" outlineLevel="0" collapsed="false">
      <c r="A91" s="25" t="s">
        <v>324</v>
      </c>
      <c r="B91" s="30" t="n">
        <f aca="false">B43-B56-(B65-0)+(B66-0)-B64</f>
        <v>0</v>
      </c>
      <c r="C91" s="30" t="n">
        <f aca="false">C43-C56-(C65-B65)+(C66-B66)-C64</f>
        <v>0</v>
      </c>
      <c r="D91" s="30" t="n">
        <f aca="false">D43-D56-(D65-C65)+(D66-C66)-D64</f>
        <v>0</v>
      </c>
      <c r="E91" s="30" t="n">
        <f aca="false">E43-E56-(E65-D65)+(E66-D66)-E64</f>
        <v>0</v>
      </c>
      <c r="F91" s="30" t="n">
        <f aca="false">F43-F56-(F65-E65)+(F66-E66)-F64</f>
        <v>0</v>
      </c>
      <c r="G91" s="30" t="n">
        <f aca="false">G43-G56-(G65-F65)+(G66-F66)-G64</f>
        <v>0</v>
      </c>
      <c r="H91" s="30" t="n">
        <f aca="false">H43-H56-(H65-G65)+(H66-G66)-H64</f>
        <v>0</v>
      </c>
      <c r="I91" s="30" t="n">
        <f aca="false">I43-I56-(I65-H65)+(I66-H66)-I64</f>
        <v>0</v>
      </c>
      <c r="J91" s="30" t="n">
        <f aca="false">J43-J56-(J65-I65)+(J66-I66)-J64</f>
        <v>0</v>
      </c>
      <c r="K91" s="30" t="n">
        <f aca="false">K43-K56-(K65-J65)+(K66-J66)-K64</f>
        <v>0</v>
      </c>
      <c r="L91" s="30" t="n">
        <f aca="false">L43-L56-(L65-K65)+(L66-K66)-L64</f>
        <v>0</v>
      </c>
      <c r="M91" s="30" t="n">
        <f aca="false">M43-M56-(M65-L65)+(M66-L66)-M64</f>
        <v>0</v>
      </c>
      <c r="N91" s="30" t="n">
        <f aca="false">N43-N56-(N65-M65)+(N66-M66)-N64</f>
        <v>0</v>
      </c>
      <c r="O91" s="30" t="n">
        <f aca="false">O43-O56-(O65-N65)+(O66-N66)-O64</f>
        <v>0</v>
      </c>
      <c r="P91" s="30" t="n">
        <f aca="false">P43-P56-(P65-O65)+(P66-O66)-P64</f>
        <v>0</v>
      </c>
      <c r="Q91" s="30" t="n">
        <f aca="false">Q43-Q56-(Q65-P65)+(Q66-P66)-Q64</f>
        <v>0</v>
      </c>
      <c r="R91" s="30" t="n">
        <f aca="false">R43-R56-(R65-Q65)+(R66-Q66)-R64</f>
        <v>0</v>
      </c>
      <c r="S91" s="30" t="n">
        <f aca="false">S43-S56-(S65-R65)+(S66-R66)-S64</f>
        <v>0</v>
      </c>
      <c r="T91" s="30" t="n">
        <f aca="false">T43-T56-(T65-S65)+(T66-S66)-T64</f>
        <v>0</v>
      </c>
      <c r="U91" s="30" t="n">
        <f aca="false">U43-U56-(U65-T65)+(U66-T66)-U64</f>
        <v>0</v>
      </c>
      <c r="V91" s="30" t="n">
        <f aca="false">V43-V56-(V65-U65)+(V66-U66)-V64</f>
        <v>0</v>
      </c>
      <c r="W91" s="30" t="n">
        <f aca="false">W43-W56-(W65-V65)+(W66-V66)-W64</f>
        <v>0</v>
      </c>
      <c r="X91" s="30" t="n">
        <f aca="false">X43-X56-(X65-W65)+(X66-W66)-X64</f>
        <v>0</v>
      </c>
      <c r="Y91" s="30" t="n">
        <f aca="false">Y43-Y56-(Y65-X65)+(Y66-X66)-Y64</f>
        <v>0</v>
      </c>
      <c r="Z91" s="30" t="n">
        <f aca="false">Z43-Z56-(Z65-Y65)+(Z66-Y66)-Z64</f>
        <v>0</v>
      </c>
      <c r="AA91" s="30" t="n">
        <f aca="false">AA43-AA56-(AA65-Z65)+(AA66-Z66)-AA64</f>
        <v>0</v>
      </c>
      <c r="AB91" s="30" t="n">
        <f aca="false">AB43-AB56-(AB65-AA65)+(AB66-AA66)-AB64</f>
        <v>0</v>
      </c>
      <c r="AC91" s="30" t="n">
        <f aca="false">AC43-AC56-(AC65-AB65)+(AC66-AB66)-AC64</f>
        <v>0</v>
      </c>
      <c r="AD91" s="30" t="n">
        <f aca="false">AD43-AD56-(AD65-AC65)+(AD66-AC66)-AD64</f>
        <v>0</v>
      </c>
      <c r="AE91" s="30" t="n">
        <f aca="false">AE43-AE56-(AE65-AD65)+(AE66-AD66)-AE64</f>
        <v>0</v>
      </c>
      <c r="AF91" s="30" t="n">
        <f aca="false">AF43-AF56-(AF65-AE65)+(AF66-AE66)-AF64</f>
        <v>0</v>
      </c>
      <c r="AG91" s="30" t="n">
        <f aca="false">AG43-AG56-(AG65-AF65)+(AG66-AF66)-AG64</f>
        <v>0</v>
      </c>
      <c r="AH91" s="30" t="n">
        <f aca="false">AH43-AH56-(AH65-AG65)+(AH66-AG66)-AH64</f>
        <v>0</v>
      </c>
      <c r="AI91" s="30" t="n">
        <f aca="false">AI43-AI56-(AI65-AH65)+(AI66-AH66)-AI64</f>
        <v>0</v>
      </c>
      <c r="AJ91" s="30" t="n">
        <f aca="false">AJ43-AJ56-(AJ65-AI65)+(AJ66-AI66)-AJ64</f>
        <v>0</v>
      </c>
      <c r="AK91" s="30" t="n">
        <f aca="false">AK43-AK56-(AK65-AJ65)+(AK66-AJ66)-AK64</f>
        <v>0</v>
      </c>
    </row>
    <row r="92" customFormat="false" ht="15" hidden="false" customHeight="true" outlineLevel="0" collapsed="false">
      <c r="A92" s="25" t="s">
        <v>325</v>
      </c>
      <c r="B92" s="30" t="n">
        <f aca="false">B69-0-B67+B68</f>
        <v>0</v>
      </c>
      <c r="C92" s="30" t="n">
        <f aca="false">C69-B69-C67+C68</f>
        <v>0</v>
      </c>
      <c r="D92" s="30" t="n">
        <f aca="false">D69-C69-D67+D68</f>
        <v>0</v>
      </c>
      <c r="E92" s="30" t="n">
        <f aca="false">E69-D69-E67+E68</f>
        <v>0</v>
      </c>
      <c r="F92" s="30" t="n">
        <f aca="false">F69-E69-F67+F68</f>
        <v>0</v>
      </c>
      <c r="G92" s="30" t="n">
        <f aca="false">G69-F69-G67+G68</f>
        <v>0</v>
      </c>
      <c r="H92" s="30" t="n">
        <f aca="false">H69-G69-H67+H68</f>
        <v>0</v>
      </c>
      <c r="I92" s="30" t="n">
        <f aca="false">I69-H69-I67+I68</f>
        <v>0</v>
      </c>
      <c r="J92" s="30" t="n">
        <f aca="false">J69-I69-J67+J68</f>
        <v>0</v>
      </c>
      <c r="K92" s="30" t="n">
        <f aca="false">K69-J69-K67+K68</f>
        <v>0</v>
      </c>
      <c r="L92" s="30" t="n">
        <f aca="false">L69-K69-L67+L68</f>
        <v>0</v>
      </c>
      <c r="M92" s="30" t="n">
        <f aca="false">M69-L69-M67+M68</f>
        <v>0</v>
      </c>
      <c r="N92" s="30" t="n">
        <f aca="false">N69-M69-N67+N68</f>
        <v>0</v>
      </c>
      <c r="O92" s="30" t="n">
        <f aca="false">O69-N69-O67+O68</f>
        <v>0</v>
      </c>
      <c r="P92" s="30" t="n">
        <f aca="false">P69-O69-P67+P68</f>
        <v>0</v>
      </c>
      <c r="Q92" s="30" t="n">
        <f aca="false">Q69-P69-Q67+Q68</f>
        <v>0</v>
      </c>
      <c r="R92" s="30" t="n">
        <f aca="false">R69-Q69-R67+R68</f>
        <v>0</v>
      </c>
      <c r="S92" s="30" t="n">
        <f aca="false">S69-R69-S67+S68</f>
        <v>0</v>
      </c>
      <c r="T92" s="30" t="n">
        <f aca="false">T69-S69-T67+T68</f>
        <v>0</v>
      </c>
      <c r="U92" s="30" t="n">
        <f aca="false">U69-T69-U67+U68</f>
        <v>0</v>
      </c>
      <c r="V92" s="30" t="n">
        <f aca="false">V69-U69-V67+V68</f>
        <v>0</v>
      </c>
      <c r="W92" s="30" t="n">
        <f aca="false">W69-V69-W67+W68</f>
        <v>0</v>
      </c>
      <c r="X92" s="30" t="n">
        <f aca="false">X69-W69-X67+X68</f>
        <v>0</v>
      </c>
      <c r="Y92" s="30" t="n">
        <f aca="false">Y69-X69-Y67+Y68</f>
        <v>0</v>
      </c>
      <c r="Z92" s="30" t="n">
        <f aca="false">Z69-Y69-Z67+Z68</f>
        <v>0</v>
      </c>
      <c r="AA92" s="30" t="n">
        <f aca="false">AA69-Z69-AA67+AA68</f>
        <v>0</v>
      </c>
      <c r="AB92" s="30" t="n">
        <f aca="false">AB69-AA69-AB67+AB68</f>
        <v>0</v>
      </c>
      <c r="AC92" s="30" t="n">
        <f aca="false">AC69-AB69-AC67+AC68</f>
        <v>0</v>
      </c>
      <c r="AD92" s="30" t="n">
        <f aca="false">AD69-AC69-AD67+AD68</f>
        <v>0</v>
      </c>
      <c r="AE92" s="30" t="n">
        <f aca="false">AE69-AD69-AE67+AE68</f>
        <v>0</v>
      </c>
      <c r="AF92" s="30" t="n">
        <f aca="false">AF69-AE69-AF67+AF68</f>
        <v>0</v>
      </c>
      <c r="AG92" s="30" t="n">
        <f aca="false">AG69-AF69-AG67+AG68</f>
        <v>0</v>
      </c>
      <c r="AH92" s="30" t="n">
        <f aca="false">AH69-AG69-AH67+AH68</f>
        <v>0</v>
      </c>
      <c r="AI92" s="30" t="n">
        <f aca="false">AI69-AH69-AI67+AI68</f>
        <v>0</v>
      </c>
      <c r="AJ92" s="30" t="n">
        <f aca="false">AJ69-AI69-AJ67+AJ68</f>
        <v>0</v>
      </c>
      <c r="AK92" s="30" t="n">
        <f aca="false">AK69-AJ69-AK67+AK68</f>
        <v>0</v>
      </c>
    </row>
    <row r="93" customFormat="false" ht="15" hidden="false" customHeight="true" outlineLevel="0" collapsed="false">
      <c r="A93" s="25" t="s">
        <v>326</v>
      </c>
      <c r="B93" s="30" t="n">
        <f aca="false">B45+SUM(B46:B47)*(B28-B17*Cases!$J$21*Offers!$D$9)/B27+IFERROR(B48*B39/B43,0)</f>
        <v>0</v>
      </c>
      <c r="C93" s="30" t="n">
        <f aca="false">C45+SUM(C46:C47)*(C28-C17*Cases!$J$21*Offers!$D$9)/C27+IFERROR(C48*C39/C43,0)</f>
        <v>0</v>
      </c>
      <c r="D93" s="30" t="n">
        <f aca="false">D45+SUM(D46:D47)*(D28-D17*Cases!$J$21*Offers!$D$9)/D27+IFERROR(D48*D39/D43,0)</f>
        <v>492.19509692733</v>
      </c>
      <c r="E93" s="30" t="n">
        <f aca="false">E45+SUM(E46:E47)*(E28-E17*Cases!$J$21*Offers!$D$9)/E27+IFERROR(E48*E39/E43,0)</f>
        <v>1653.74170508774</v>
      </c>
      <c r="F93" s="30" t="n">
        <f aca="false">F45+SUM(F46:F47)*(F28-F17*Cases!$J$21*Offers!$D$9)/F27+IFERROR(F48*F39/F43,0)</f>
        <v>2551.84067229598</v>
      </c>
      <c r="G93" s="30" t="n">
        <f aca="false">G45+SUM(G46:G47)*(G28-G17*Cases!$J$21*Offers!$D$9)/G27+IFERROR(G48*G39/G43,0)</f>
        <v>3660.56879836061</v>
      </c>
      <c r="H93" s="30" t="n">
        <f aca="false">H45+SUM(H46:H47)*(H28-H17*Cases!$J$21*Offers!$D$9)/H27+IFERROR(H48*H39/H43,0)</f>
        <v>4558.72811635943</v>
      </c>
      <c r="I93" s="30" t="n">
        <f aca="false">I45+SUM(I46:I47)*(I28-I17*Cases!$J$21*Offers!$D$9)/I27+IFERROR(I48*I39/I43,0)</f>
        <v>5632.18187738235</v>
      </c>
      <c r="J93" s="30" t="n">
        <f aca="false">J45+SUM(J46:J47)*(J28-J17*Cases!$J$21*Offers!$D$9)/J27+IFERROR(J48*J39/J43,0)</f>
        <v>6523.14567384883</v>
      </c>
      <c r="K93" s="30" t="n">
        <f aca="false">K45+SUM(K46:K47)*(K28-K17*Cases!$J$21*Offers!$D$9)/K27+IFERROR(K48*K39/K43,0)</f>
        <v>7567.11761852507</v>
      </c>
      <c r="L93" s="30" t="n">
        <f aca="false">L45+SUM(L46:L47)*(L28-L17*Cases!$J$21*Offers!$D$9)/L27+IFERROR(L48*L39/L43,0)</f>
        <v>8447.29113267401</v>
      </c>
      <c r="M93" s="30" t="n">
        <f aca="false">M45+SUM(M46:M47)*(M28-M17*Cases!$J$21*Offers!$D$9)/M27+IFERROR(M48*M39/M43,0)</f>
        <v>9465.08362378426</v>
      </c>
      <c r="N93" s="30" t="n">
        <f aca="false">N45+SUM(N46:N47)*(N28-N17*Cases!$J$21*Offers!$D$9)/N27+IFERROR(N48*N39/N43,0)</f>
        <v>10718.7941001353</v>
      </c>
      <c r="O93" s="30" t="n">
        <f aca="false">O45+SUM(O46:O47)*(O28-O17*Cases!$J$21*Offers!$D$9)/O27+IFERROR(O48*O39/O43,0)</f>
        <v>11779.1278755336</v>
      </c>
      <c r="P93" s="30" t="n">
        <f aca="false">P45+SUM(P46:P47)*(P28-P17*Cases!$J$21*Offers!$D$9)/P27+IFERROR(P48*P39/P43,0)</f>
        <v>13122.0290597634</v>
      </c>
      <c r="Q93" s="30" t="n">
        <f aca="false">Q45+SUM(Q46:Q47)*(Q28-Q17*Cases!$J$21*Offers!$D$9)/Q27+IFERROR(Q48*Q39/Q43,0)</f>
        <v>14875.6781188489</v>
      </c>
      <c r="R93" s="30" t="n">
        <f aca="false">R45+SUM(R46:R47)*(R28-R17*Cases!$J$21*Offers!$D$9)/R27+IFERROR(R48*R39/R43,0)</f>
        <v>16766.2169270859</v>
      </c>
      <c r="S93" s="30" t="n">
        <f aca="false">S45+SUM(S46:S47)*(S28-S17*Cases!$J$21*Offers!$D$9)/S27+IFERROR(S48*S39/S43,0)</f>
        <v>18505.5864237574</v>
      </c>
      <c r="T93" s="30" t="n">
        <f aca="false">T45+SUM(T46:T47)*(T28-T17*Cases!$J$21*Offers!$D$9)/T27+IFERROR(T48*T39/T43,0)</f>
        <v>20316.9434872737</v>
      </c>
      <c r="U93" s="30" t="n">
        <f aca="false">U45+SUM(U46:U47)*(U28-U17*Cases!$J$21*Offers!$D$9)/U27+IFERROR(U48*U39/U43,0)</f>
        <v>22044.6649654376</v>
      </c>
      <c r="V93" s="30" t="n">
        <f aca="false">V45+SUM(V46:V47)*(V28-V17*Cases!$J$21*Offers!$D$9)/V27+IFERROR(V48*V39/V43,0)</f>
        <v>23578.9110863488</v>
      </c>
      <c r="W93" s="30" t="n">
        <f aca="false">W45+SUM(W46:W47)*(W28-W17*Cases!$J$21*Offers!$D$9)/W27+IFERROR(W48*W39/W43,0)</f>
        <v>25270.4344059755</v>
      </c>
      <c r="X93" s="30" t="n">
        <f aca="false">X45+SUM(X46:X47)*(X28-X17*Cases!$J$21*Offers!$D$9)/X27+IFERROR(X48*X39/X43,0)</f>
        <v>27019.65987674</v>
      </c>
      <c r="Y93" s="30" t="n">
        <f aca="false">Y45+SUM(Y46:Y47)*(Y28-Y17*Cases!$J$21*Offers!$D$9)/Y27+IFERROR(Y48*Y39/Y43,0)</f>
        <v>28693.7897502169</v>
      </c>
      <c r="Z93" s="30" t="n">
        <f aca="false">Z45+SUM(Z46:Z47)*(Z28-Z17*Cases!$J$21*Offers!$D$9)/Z27+IFERROR(Z48*Z39/Z43,0)</f>
        <v>30180.9886496495</v>
      </c>
      <c r="AA93" s="30" t="n">
        <f aca="false">AA45+SUM(AA46:AA47)*(AA28-AA17*Cases!$J$21*Offers!$D$9)/AA27+IFERROR(AA48*AA39/AA43,0)</f>
        <v>31844.3940354628</v>
      </c>
      <c r="AB93" s="30" t="n">
        <f aca="false">AB45+SUM(AB46:AB47)*(AB28-AB17*Cases!$J$21*Offers!$D$9)/AB27+IFERROR(AB48*AB39/AB43,0)</f>
        <v>33816.70808331</v>
      </c>
      <c r="AC93" s="30" t="n">
        <f aca="false">AC45+SUM(AC46:AC47)*(AC28-AC17*Cases!$J$21*Offers!$D$9)/AC27+IFERROR(AC48*AC39/AC43,0)</f>
        <v>36150.8525710458</v>
      </c>
      <c r="AD93" s="30" t="n">
        <f aca="false">AD45+SUM(AD46:AD47)*(AD28-AD17*Cases!$J$21*Offers!$D$9)/AD27+IFERROR(AD48*AD39/AD43,0)</f>
        <v>38397.8499763432</v>
      </c>
      <c r="AE93" s="30" t="n">
        <f aca="false">AE45+SUM(AE46:AE47)*(AE28-AE17*Cases!$J$21*Offers!$D$9)/AE27+IFERROR(AE48*AE39/AE43,0)</f>
        <v>40599.7502088929</v>
      </c>
      <c r="AF93" s="30" t="n">
        <f aca="false">AF45+SUM(AF46:AF47)*(AF28-AF17*Cases!$J$21*Offers!$D$9)/AF27+IFERROR(AF48*AF39/AF43,0)</f>
        <v>42734.7559433517</v>
      </c>
      <c r="AG93" s="30" t="n">
        <f aca="false">AG45+SUM(AG46:AG47)*(AG28-AG17*Cases!$J$21*Offers!$D$9)/AG27+IFERROR(AG48*AG39/AG43,0)</f>
        <v>44516.0991573129</v>
      </c>
      <c r="AH93" s="30" t="n">
        <f aca="false">AH45+SUM(AH46:AH47)*(AH28-AH17*Cases!$J$21*Offers!$D$9)/AH27+IFERROR(AH48*AH39/AH43,0)</f>
        <v>46220.8979889594</v>
      </c>
      <c r="AI93" s="30" t="n">
        <f aca="false">AI45+SUM(AI46:AI47)*(AI28-AI17*Cases!$J$21*Offers!$D$9)/AI27+IFERROR(AI48*AI39/AI43,0)</f>
        <v>47546.8670230134</v>
      </c>
      <c r="AJ93" s="30" t="n">
        <f aca="false">AJ45+SUM(AJ46:AJ47)*(AJ28-AJ17*Cases!$J$21*Offers!$D$9)/AJ27+IFERROR(AJ48*AJ39/AJ43,0)</f>
        <v>48534.8135982278</v>
      </c>
      <c r="AK93" s="30" t="n">
        <f aca="false">AK45+SUM(AK46:AK47)*(AK28-AK17*Cases!$J$21*Offers!$D$9)/AK27+IFERROR(AK48*AK39/AK43,0)</f>
        <v>49536.5328818568</v>
      </c>
    </row>
    <row r="94" customFormat="false" ht="15" hidden="false" customHeight="true" outlineLevel="0" collapsed="false">
      <c r="A94" s="25" t="s">
        <v>327</v>
      </c>
      <c r="B94" s="30" t="n">
        <f aca="false">SUM(B46:B47)*B17*Cases!$J$21*Offers!$D$9/B27+IFERROR(B48*B40/B43,0)</f>
        <v>0</v>
      </c>
      <c r="C94" s="30" t="n">
        <f aca="false">SUM(C46:C47)*C17*Cases!$J$21*Offers!$D$9/C27+IFERROR(C48*C40/C43,0)</f>
        <v>0</v>
      </c>
      <c r="D94" s="30" t="n">
        <f aca="false">SUM(D46:D47)*D17*Cases!$J$21*Offers!$D$9/D27+IFERROR(D48*D40/D43,0)</f>
        <v>307.76050560823</v>
      </c>
      <c r="E94" s="30" t="n">
        <f aca="false">SUM(E46:E47)*E17*Cases!$J$21*Offers!$D$9/E27+IFERROR(E48*E40/E43,0)</f>
        <v>916.188685573384</v>
      </c>
      <c r="F94" s="30" t="n">
        <f aca="false">SUM(F46:F47)*F17*Cases!$J$21*Offers!$D$9/F27+IFERROR(F48*F40/F43,0)</f>
        <v>1245.62099595207</v>
      </c>
      <c r="G94" s="30" t="n">
        <f aca="false">SUM(G46:G47)*G17*Cases!$J$21*Offers!$D$9/G27+IFERROR(G48*G40/G43,0)</f>
        <v>1823.18492298945</v>
      </c>
      <c r="H94" s="30" t="n">
        <f aca="false">SUM(H46:H47)*H17*Cases!$J$21*Offers!$D$9/H27+IFERROR(H48*H40/H43,0)</f>
        <v>2156.96903649594</v>
      </c>
      <c r="I94" s="30" t="n">
        <f aca="false">SUM(I46:I47)*I17*Cases!$J$21*Offers!$D$9/I27+IFERROR(I48*I40/I43,0)</f>
        <v>2715.28046158953</v>
      </c>
      <c r="J94" s="30" t="n">
        <f aca="false">SUM(J46:J47)*J17*Cases!$J$21*Offers!$D$9/J27+IFERROR(J48*J40/J43,0)</f>
        <v>3048.49236229712</v>
      </c>
      <c r="K94" s="30" t="n">
        <f aca="false">SUM(K46:K47)*K17*Cases!$J$21*Offers!$D$9/K27+IFERROR(K48*K40/K43,0)</f>
        <v>3591.32881500368</v>
      </c>
      <c r="L94" s="30" t="n">
        <f aca="false">SUM(L46:L47)*L17*Cases!$J$21*Offers!$D$9/L27+IFERROR(L48*L40/L43,0)</f>
        <v>3921.48742367802</v>
      </c>
      <c r="M94" s="30" t="n">
        <f aca="false">SUM(M46:M47)*M17*Cases!$J$21*Offers!$D$9/M27+IFERROR(M48*M40/M43,0)</f>
        <v>4450.96766786737</v>
      </c>
      <c r="N94" s="30" t="n">
        <f aca="false">SUM(N46:N47)*N17*Cases!$J$21*Offers!$D$9/N27+IFERROR(N48*N40/N43,0)</f>
        <v>5172.87685548265</v>
      </c>
      <c r="O94" s="30" t="n">
        <f aca="false">SUM(O46:O47)*O17*Cases!$J$21*Offers!$D$9/O27+IFERROR(O48*O40/O43,0)</f>
        <v>5751.56756734261</v>
      </c>
      <c r="P94" s="30" t="n">
        <f aca="false">SUM(P46:P47)*P17*Cases!$J$21*Offers!$D$9/P27+IFERROR(P48*P40/P43,0)</f>
        <v>6394.53254870955</v>
      </c>
      <c r="Q94" s="30" t="n">
        <f aca="false">SUM(Q46:Q47)*Q17*Cases!$J$21*Offers!$D$9/Q27+IFERROR(Q48*Q40/Q43,0)</f>
        <v>7302.57956652491</v>
      </c>
      <c r="R94" s="30" t="n">
        <f aca="false">SUM(R46:R47)*R17*Cases!$J$21*Offers!$D$9/R27+IFERROR(R48*R40/R43,0)</f>
        <v>8313.31780173901</v>
      </c>
      <c r="S94" s="30" t="n">
        <f aca="false">SUM(S46:S47)*S17*Cases!$J$21*Offers!$D$9/S27+IFERROR(S48*S40/S43,0)</f>
        <v>9232.64764539389</v>
      </c>
      <c r="T94" s="30" t="n">
        <f aca="false">SUM(T46:T47)*T17*Cases!$J$21*Offers!$D$9/T27+IFERROR(T48*T40/T43,0)</f>
        <v>10178.1198366932</v>
      </c>
      <c r="U94" s="30" t="n">
        <f aca="false">SUM(U46:U47)*U17*Cases!$J$21*Offers!$D$9/U27+IFERROR(U48*U40/U43,0)</f>
        <v>11104.8975903867</v>
      </c>
      <c r="V94" s="30" t="n">
        <f aca="false">SUM(V46:V47)*V17*Cases!$J$21*Offers!$D$9/V27+IFERROR(V48*V40/V43,0)</f>
        <v>11782.1965521668</v>
      </c>
      <c r="W94" s="30" t="n">
        <f aca="false">SUM(W46:W47)*W17*Cases!$J$21*Offers!$D$9/W27+IFERROR(W48*W40/W43,0)</f>
        <v>12690.5474064481</v>
      </c>
      <c r="X94" s="30" t="n">
        <f aca="false">SUM(X46:X47)*X17*Cases!$J$21*Offers!$D$9/X27+IFERROR(X48*X40/X43,0)</f>
        <v>13604.3465578295</v>
      </c>
      <c r="Y94" s="30" t="n">
        <f aca="false">SUM(Y46:Y47)*Y17*Cases!$J$21*Offers!$D$9/Y27+IFERROR(Y48*Y40/Y43,0)</f>
        <v>14512.9666880586</v>
      </c>
      <c r="Z94" s="30" t="n">
        <f aca="false">SUM(Z46:Z47)*Z17*Cases!$J$21*Offers!$D$9/Z27+IFERROR(Z48*Z40/Z43,0)</f>
        <v>15173.9141111694</v>
      </c>
      <c r="AA94" s="30" t="n">
        <f aca="false">SUM(AA46:AA47)*AA17*Cases!$J$21*Offers!$D$9/AA27+IFERROR(AA48*AA40/AA43,0)</f>
        <v>16080.7672183059</v>
      </c>
      <c r="AB94" s="30" t="n">
        <f aca="false">SUM(AB46:AB47)*AB17*Cases!$J$21*Offers!$D$9/AB27+IFERROR(AB48*AB40/AB43,0)</f>
        <v>17070.1986009938</v>
      </c>
      <c r="AC94" s="30" t="n">
        <f aca="false">SUM(AC46:AC47)*AC17*Cases!$J$21*Offers!$D$9/AC27+IFERROR(AC48*AC40/AC43,0)</f>
        <v>18303.8345481836</v>
      </c>
      <c r="AD94" s="30" t="n">
        <f aca="false">SUM(AD46:AD47)*AD17*Cases!$J$21*Offers!$D$9/AD27+IFERROR(AD48*AD40/AD43,0)</f>
        <v>19357.4845092937</v>
      </c>
      <c r="AE94" s="30" t="n">
        <f aca="false">SUM(AE46:AE47)*AE17*Cases!$J$21*Offers!$D$9/AE27+IFERROR(AE48*AE40/AE43,0)</f>
        <v>20510.6141798798</v>
      </c>
      <c r="AF94" s="30" t="n">
        <f aca="false">SUM(AF46:AF47)*AF17*Cases!$J$21*Offers!$D$9/AF27+IFERROR(AF48*AF40/AF43,0)</f>
        <v>21497.1855462064</v>
      </c>
      <c r="AG94" s="30" t="n">
        <f aca="false">SUM(AG46:AG47)*AG17*Cases!$J$21*Offers!$D$9/AG27+IFERROR(AG48*AG40/AG43,0)</f>
        <v>22377.730324593</v>
      </c>
      <c r="AH94" s="30" t="n">
        <f aca="false">SUM(AH46:AH47)*AH17*Cases!$J$21*Offers!$D$9/AH27+IFERROR(AH48*AH40/AH43,0)</f>
        <v>23210.3078560525</v>
      </c>
      <c r="AI94" s="30" t="n">
        <f aca="false">SUM(AI46:AI47)*AI17*Cases!$J$21*Offers!$D$9/AI27+IFERROR(AI48*AI40/AI43,0)</f>
        <v>23793.6445513594</v>
      </c>
      <c r="AJ94" s="30" t="n">
        <f aca="false">SUM(AJ46:AJ47)*AJ17*Cases!$J$21*Offers!$D$9/AJ27+IFERROR(AJ48*AJ40/AJ43,0)</f>
        <v>24280.021142033</v>
      </c>
      <c r="AK94" s="30" t="n">
        <f aca="false">SUM(AK46:AK47)*AK17*Cases!$J$21*Offers!$D$9/AK27+IFERROR(AK48*AK40/AK43,0)</f>
        <v>24777.305237165</v>
      </c>
    </row>
    <row r="95" customFormat="false" ht="15" hidden="false" customHeight="true" outlineLevel="0" collapsed="false">
      <c r="A95" s="25" t="s">
        <v>328</v>
      </c>
      <c r="B95" s="30" t="n">
        <f aca="false">SUM(B46:B47)*B31/B27+IFERROR(B48*B41/B43,0)</f>
        <v>0</v>
      </c>
      <c r="C95" s="30" t="n">
        <f aca="false">SUM(C46:C47)*C31/C27+IFERROR(C48*C41/C43,0)</f>
        <v>4555.55555555556</v>
      </c>
      <c r="D95" s="30" t="n">
        <f aca="false">SUM(D46:D47)*D31/D27+IFERROR(D48*D41/D43,0)</f>
        <v>9220.64476253333</v>
      </c>
      <c r="E95" s="30" t="n">
        <f aca="false">SUM(E46:E47)*E31/E27+IFERROR(E48*E41/E43,0)</f>
        <v>4665.65329951604</v>
      </c>
      <c r="F95" s="30" t="n">
        <f aca="false">SUM(F46:F47)*F31/F27+IFERROR(F48*F41/F43,0)</f>
        <v>9278.58414522945</v>
      </c>
      <c r="G95" s="30" t="n">
        <f aca="false">SUM(G46:G47)*G31/G27+IFERROR(G48*G41/G43,0)</f>
        <v>4693.32636309258</v>
      </c>
      <c r="H95" s="30" t="n">
        <f aca="false">SUM(H46:H47)*H31/H27+IFERROR(H48*H41/H43,0)</f>
        <v>9266.39029646906</v>
      </c>
      <c r="I95" s="30" t="n">
        <f aca="false">SUM(I46:I47)*I31/I27+IFERROR(I48*I41/I43,0)</f>
        <v>4711.16152465148</v>
      </c>
      <c r="J95" s="30" t="n">
        <f aca="false">SUM(J46:J47)*J31/J27+IFERROR(J48*J41/J43,0)</f>
        <v>9259.42082040318</v>
      </c>
      <c r="K95" s="30" t="n">
        <f aca="false">SUM(K46:K47)*K31/K27+IFERROR(K48*K41/K43,0)</f>
        <v>4723.61100585514</v>
      </c>
      <c r="L95" s="30" t="n">
        <f aca="false">SUM(L46:L47)*L31/L27+IFERROR(L48*L41/L43,0)</f>
        <v>9254.91130402463</v>
      </c>
      <c r="M95" s="30" t="n">
        <f aca="false">SUM(M46:M47)*M31/M27+IFERROR(M48*M41/M43,0)</f>
        <v>4732.79265757802</v>
      </c>
      <c r="N95" s="30" t="n">
        <f aca="false">SUM(N46:N47)*N31/N27+IFERROR(N48*N41/N43,0)</f>
        <v>10032.5360328978</v>
      </c>
      <c r="O95" s="30" t="n">
        <f aca="false">SUM(O46:O47)*O31/O27+IFERROR(O48*O41/O43,0)</f>
        <v>10098.2240899058</v>
      </c>
      <c r="P95" s="30" t="n">
        <f aca="false">SUM(P46:P47)*P31/P27+IFERROR(P48*P41/P43,0)</f>
        <v>15083.1067437323</v>
      </c>
      <c r="Q95" s="30" t="n">
        <f aca="false">SUM(Q46:Q47)*Q31/Q27+IFERROR(Q48*Q41/Q43,0)</f>
        <v>10180.0098307695</v>
      </c>
      <c r="R95" s="30" t="n">
        <f aca="false">SUM(R46:R47)*R31/R27+IFERROR(R48*R41/R43,0)</f>
        <v>15769.1722351297</v>
      </c>
      <c r="S95" s="30" t="n">
        <f aca="false">SUM(S46:S47)*S31/S27+IFERROR(S48*S41/S43,0)</f>
        <v>10637.5688890169</v>
      </c>
      <c r="T95" s="30" t="n">
        <f aca="false">SUM(T46:T47)*T31/T27+IFERROR(T48*T41/T43,0)</f>
        <v>16203.9676087065</v>
      </c>
      <c r="U95" s="30" t="n">
        <f aca="false">SUM(U46:U47)*U31/U27+IFERROR(U48*U41/U43,0)</f>
        <v>10935.7132594532</v>
      </c>
      <c r="V95" s="30" t="n">
        <f aca="false">SUM(V46:V47)*V31/V27+IFERROR(V48*V41/V43,0)</f>
        <v>16202.488138864</v>
      </c>
      <c r="W95" s="30" t="n">
        <f aca="false">SUM(W46:W47)*W31/W27+IFERROR(W48*W41/W43,0)</f>
        <v>10941.2869586289</v>
      </c>
      <c r="X95" s="30" t="n">
        <f aca="false">SUM(X46:X47)*X31/X27+IFERROR(X48*X41/X43,0)</f>
        <v>16507.6832969481</v>
      </c>
      <c r="Y95" s="30" t="n">
        <f aca="false">SUM(Y46:Y47)*Y31/Y27+IFERROR(Y48*Y41/Y43,0)</f>
        <v>11150.0758257444</v>
      </c>
      <c r="Z95" s="30" t="n">
        <f aca="false">SUM(Z46:Z47)*Z31/Z27+IFERROR(Z48*Z41/Z43,0)</f>
        <v>16506.7382907873</v>
      </c>
      <c r="AA95" s="30" t="n">
        <f aca="false">SUM(AA46:AA47)*AA31/AA27+IFERROR(AA48*AA41/AA43,0)</f>
        <v>16586.7153713016</v>
      </c>
      <c r="AB95" s="30" t="n">
        <f aca="false">SUM(AB46:AB47)*AB31/AB27+IFERROR(AB48*AB41/AB43,0)</f>
        <v>22042.8450890375</v>
      </c>
      <c r="AC95" s="30" t="n">
        <f aca="false">SUM(AC46:AC47)*AC31/AC27+IFERROR(AC48*AC41/AC43,0)</f>
        <v>16666.6722501627</v>
      </c>
      <c r="AD95" s="30" t="n">
        <f aca="false">SUM(AD46:AD47)*AD31/AD27+IFERROR(AD48*AD41/AD43,0)</f>
        <v>22082.4530600865</v>
      </c>
      <c r="AE95" s="30" t="n">
        <f aca="false">SUM(AE46:AE47)*AE31/AE27+IFERROR(AE48*AE41/AE43,0)</f>
        <v>16667.1835181765</v>
      </c>
      <c r="AF95" s="30" t="n">
        <f aca="false">SUM(AF46:AF47)*AF31/AF27+IFERROR(AF48*AF41/AF43,0)</f>
        <v>16622.1107212382</v>
      </c>
      <c r="AG95" s="30" t="n">
        <f aca="false">SUM(AG46:AG47)*AG31/AG27+IFERROR(AG48*AG41/AG43,0)</f>
        <v>16611.6675179205</v>
      </c>
      <c r="AH95" s="30" t="n">
        <f aca="false">SUM(AH46:AH47)*AH31/AH27+IFERROR(AH48*AH41/AH43,0)</f>
        <v>11158.3997960614</v>
      </c>
      <c r="AI95" s="30" t="n">
        <f aca="false">SUM(AI46:AI47)*AI31/AI27+IFERROR(AI48*AI41/AI43,0)</f>
        <v>11082.1328355216</v>
      </c>
      <c r="AJ95" s="30" t="n">
        <f aca="false">SUM(AJ46:AJ47)*AJ31/AJ27+IFERROR(AJ48*AJ41/AJ43,0)</f>
        <v>11075.3533345316</v>
      </c>
      <c r="AK95" s="30" t="n">
        <f aca="false">SUM(AK46:AK47)*AK31/AK27+IFERROR(AK48*AK41/AK43,0)</f>
        <v>11075.3704480671</v>
      </c>
    </row>
    <row r="96" customFormat="false" ht="15" hidden="false" customHeight="true" outlineLevel="0" collapsed="false">
      <c r="A96" s="25" t="s">
        <v>329</v>
      </c>
      <c r="B96" s="30" t="n">
        <f aca="false">SUM(B46:B47)*B32/B27+IFERROR(B48*B42/B43,0)</f>
        <v>0</v>
      </c>
      <c r="C96" s="30" t="n">
        <f aca="false">SUM(C46:C47)*C32/C27+IFERROR(C48*C42/C43,0)</f>
        <v>0</v>
      </c>
      <c r="D96" s="30" t="n">
        <f aca="false">SUM(D46:D47)*D32/D27+IFERROR(D48*D42/D43,0)</f>
        <v>77.7514867829629</v>
      </c>
      <c r="E96" s="30" t="n">
        <f aca="false">SUM(E46:E47)*E32/E27+IFERROR(E48*E42/E43,0)</f>
        <v>305.836760359875</v>
      </c>
      <c r="F96" s="30" t="n">
        <f aca="false">SUM(F46:F47)*F32/F27+IFERROR(F48*F42/F43,0)</f>
        <v>544.738374104355</v>
      </c>
      <c r="G96" s="30" t="n">
        <f aca="false">SUM(G46:G47)*G32/G27+IFERROR(G48*G42/G43,0)</f>
        <v>758.485237197104</v>
      </c>
      <c r="H96" s="30" t="n">
        <f aca="false">SUM(H46:H47)*H32/H27+IFERROR(H48*H42/H43,0)</f>
        <v>998.900160649099</v>
      </c>
      <c r="I96" s="30" t="n">
        <f aca="false">SUM(I46:I47)*I32/I27+IFERROR(I48*I42/I43,0)</f>
        <v>1203.54284618414</v>
      </c>
      <c r="J96" s="30" t="n">
        <f aca="false">SUM(J46:J47)*J32/J27+IFERROR(J48*J42/J43,0)</f>
        <v>1443.26412771046</v>
      </c>
      <c r="K96" s="30" t="n">
        <f aca="false">SUM(K46:K47)*K32/K27+IFERROR(K48*K42/K43,0)</f>
        <v>1640.51129096683</v>
      </c>
      <c r="L96" s="30" t="n">
        <f aca="false">SUM(L46:L47)*L32/L27+IFERROR(L48*L42/L43,0)</f>
        <v>1878.43112422072</v>
      </c>
      <c r="M96" s="30" t="n">
        <f aca="false">SUM(M46:M47)*M32/M27+IFERROR(M48*M42/M43,0)</f>
        <v>2069.24480145546</v>
      </c>
      <c r="N96" s="30" t="n">
        <f aca="false">SUM(N46:N47)*N32/N27+IFERROR(N48*N42/N43,0)</f>
        <v>2496.33669831437</v>
      </c>
      <c r="O96" s="30" t="n">
        <f aca="false">SUM(O46:O47)*O32/O27+IFERROR(O48*O42/O43,0)</f>
        <v>2704.7783137341</v>
      </c>
      <c r="P96" s="30" t="n">
        <f aca="false">SUM(P46:P47)*P32/P27+IFERROR(P48*P42/P43,0)</f>
        <v>3024.27115058924</v>
      </c>
      <c r="Q96" s="30" t="n">
        <f aca="false">SUM(Q46:Q47)*Q32/Q27+IFERROR(Q48*Q42/Q43,0)</f>
        <v>3396.80337194784</v>
      </c>
      <c r="R96" s="30" t="n">
        <f aca="false">SUM(R46:R47)*R32/R27+IFERROR(R48*R42/R43,0)</f>
        <v>3973.54910272553</v>
      </c>
      <c r="S96" s="30" t="n">
        <f aca="false">SUM(S46:S47)*S32/S27+IFERROR(S48*S42/S43,0)</f>
        <v>4348.73048208909</v>
      </c>
      <c r="T96" s="30" t="n">
        <f aca="false">SUM(T46:T47)*T32/T27+IFERROR(T48*T42/T43,0)</f>
        <v>4899.03865630642</v>
      </c>
      <c r="U96" s="30" t="n">
        <f aca="false">SUM(U46:U47)*U32/U27+IFERROR(U48*U42/U43,0)</f>
        <v>5275.68927185477</v>
      </c>
      <c r="V96" s="30" t="n">
        <f aca="false">SUM(V46:V47)*V32/V27+IFERROR(V48*V42/V43,0)</f>
        <v>5699.06614407642</v>
      </c>
      <c r="W96" s="30" t="n">
        <f aca="false">SUM(W46:W47)*W32/W27+IFERROR(W48*W42/W43,0)</f>
        <v>6066.64272523124</v>
      </c>
      <c r="X96" s="30" t="n">
        <f aca="false">SUM(X46:X47)*X32/X27+IFERROR(X48*X42/X43,0)</f>
        <v>6604.77104541046</v>
      </c>
      <c r="Y96" s="30" t="n">
        <f aca="false">SUM(Y46:Y47)*Y32/Y27+IFERROR(Y48*Y42/Y43,0)</f>
        <v>6970.89657993535</v>
      </c>
      <c r="Z96" s="30" t="n">
        <f aca="false">SUM(Z46:Z47)*Z32/Z27+IFERROR(Z48*Z42/Z43,0)</f>
        <v>7387.63125985601</v>
      </c>
      <c r="AA96" s="30" t="n">
        <f aca="false">SUM(AA46:AA47)*AA32/AA27+IFERROR(AA48*AA42/AA43,0)</f>
        <v>7752.19608583483</v>
      </c>
      <c r="AB96" s="30" t="n">
        <f aca="false">SUM(AB46:AB47)*AB32/AB27+IFERROR(AB48*AB42/AB43,0)</f>
        <v>6057.82697592251</v>
      </c>
      <c r="AC96" s="30" t="n">
        <f aca="false">SUM(AC46:AC47)*AC32/AC27+IFERROR(AC48*AC42/AC43,0)</f>
        <v>8772.49774365635</v>
      </c>
      <c r="AD96" s="30" t="n">
        <f aca="false">SUM(AD46:AD47)*AD32/AD27+IFERROR(AD48*AD42/AD43,0)</f>
        <v>1653.17300183414</v>
      </c>
      <c r="AE96" s="30" t="n">
        <f aca="false">SUM(AE46:AE47)*AE32/AE27+IFERROR(AE48*AE42/AE43,0)</f>
        <v>4635.84330353378</v>
      </c>
      <c r="AF96" s="30" t="n">
        <f aca="false">SUM(AF46:AF47)*AF32/AF27+IFERROR(AF48*AF42/AF43,0)</f>
        <v>2869.54874717682</v>
      </c>
      <c r="AG96" s="30" t="n">
        <f aca="false">SUM(AG46:AG47)*AG32/AG27+IFERROR(AG48*AG42/AG43,0)</f>
        <v>1104.07204652694</v>
      </c>
      <c r="AH96" s="30" t="n">
        <f aca="false">SUM(AH46:AH47)*AH32/AH27+IFERROR(AH48*AH42/AH43,0)</f>
        <v>4884.83808591164</v>
      </c>
      <c r="AI96" s="30" t="n">
        <f aca="false">SUM(AI46:AI47)*AI32/AI27+IFERROR(AI48*AI42/AI43,0)</f>
        <v>3898.45275091557</v>
      </c>
      <c r="AJ96" s="30" t="n">
        <f aca="false">SUM(AJ46:AJ47)*AJ32/AJ27+IFERROR(AJ48*AJ42/AJ43,0)</f>
        <v>2906.47269700453</v>
      </c>
      <c r="AK96" s="30" t="n">
        <f aca="false">SUM(AK46:AK47)*AK32/AK27+IFERROR(AK48*AK42/AK43,0)</f>
        <v>1926.77645272007</v>
      </c>
    </row>
    <row r="97" customFormat="false" ht="15" hidden="false" customHeight="true" outlineLevel="0" collapsed="false">
      <c r="A97" s="25" t="s">
        <v>330</v>
      </c>
      <c r="B97" s="30" t="n">
        <f aca="false">SUM(B46:B47)*(1-B34)+IF(B43=0,B48,0)</f>
        <v>20500</v>
      </c>
      <c r="C97" s="30" t="n">
        <f aca="false">SUM(C46:C47)*(1-C34)+IF(C43=0,C48,0)</f>
        <v>16005.1944444444</v>
      </c>
      <c r="D97" s="30" t="n">
        <f aca="false">SUM(D46:D47)*(1-D34)+IF(D43=0,D48,0)</f>
        <v>10713.1481481481</v>
      </c>
      <c r="E97" s="30" t="n">
        <f aca="false">SUM(E46:E47)*(1-E34)+IF(E43=0,E48,0)</f>
        <v>13848.812962963</v>
      </c>
      <c r="F97" s="30" t="n">
        <f aca="false">SUM(F46:F47)*(1-F34)+IF(F43=0,F48,0)</f>
        <v>8488.13964814815</v>
      </c>
      <c r="G97" s="30" t="n">
        <f aca="false">SUM(G46:G47)*(1-G34)+IF(G43=0,G48,0)</f>
        <v>11646.054547963</v>
      </c>
      <c r="H97" s="30" t="n">
        <f aca="false">SUM(H46:H47)*(1-H34)+IF(H43=0,H48,0)</f>
        <v>6307.40881729815</v>
      </c>
      <c r="I97" s="30" t="n">
        <f aca="false">SUM(I46:I47)*(1-I34)+IF(I43=0,I48,0)</f>
        <v>9487.13102542146</v>
      </c>
      <c r="J97" s="30" t="n">
        <f aca="false">SUM(J46:J47)*(1-J34)+IF(J43=0,J48,0)</f>
        <v>4170.07452998207</v>
      </c>
      <c r="K97" s="30" t="n">
        <f aca="false">SUM(K46:K47)*(1-K34)+IF(K43=0,K48,0)</f>
        <v>7371.17008097854</v>
      </c>
      <c r="L97" s="30" t="n">
        <f aca="false">SUM(L46:L47)*(1-L34)+IF(L43=0,L48,0)</f>
        <v>2075.27319498357</v>
      </c>
      <c r="M97" s="30" t="n">
        <f aca="false">SUM(M46:M47)*(1-M34)+IF(M43=0,M48,0)</f>
        <v>5297.31675933003</v>
      </c>
      <c r="N97" s="30" t="n">
        <f aca="false">SUM(N46:N47)*(1-N34)+IF(N43=0,N48,0)</f>
        <v>8267.30052444983</v>
      </c>
      <c r="O97" s="30" t="n">
        <f aca="false">SUM(O46:O47)*(1-O34)+IF(O43=0,O48,0)</f>
        <v>6841.80319488101</v>
      </c>
      <c r="P97" s="30" t="n">
        <f aca="false">SUM(P46:P47)*(1-P34)+IF(P43=0,P48,0)</f>
        <v>403.006784553818</v>
      </c>
      <c r="Q97" s="30" t="n">
        <f aca="false">SUM(Q46:Q47)*(1-Q34)+IF(Q43=0,Q48,0)</f>
        <v>3137.38212211369</v>
      </c>
      <c r="R97" s="30" t="n">
        <f aca="false">SUM(R46:R47)*(1-R34)+IF(R43=0,R48,0)</f>
        <v>5119.32451265258</v>
      </c>
      <c r="S97" s="30" t="n">
        <f aca="false">SUM(S46:S47)*(1-S34)+IF(S43=0,S48,0)</f>
        <v>8016.87594837713</v>
      </c>
      <c r="T97" s="30" t="n">
        <f aca="false">SUM(T46:T47)*(1-T34)+IF(T43=0,T48,0)</f>
        <v>10173.9778049982</v>
      </c>
      <c r="U97" s="30" t="n">
        <f aca="false">SUM(U46:U47)*(1-U34)+IF(U43=0,U48,0)</f>
        <v>13192.6064480009</v>
      </c>
      <c r="V97" s="30" t="n">
        <f aca="false">SUM(V46:V47)*(1-V34)+IF(V43=0,V48,0)</f>
        <v>6303.42599755594</v>
      </c>
      <c r="W97" s="30" t="n">
        <f aca="false">SUM(W46:W47)*(1-W34)+IF(W43=0,W48,0)</f>
        <v>9360.76015863301</v>
      </c>
      <c r="X97" s="30" t="n">
        <f aca="false">SUM(X46:X47)*(1-X34)+IF(X43=0,X48,0)</f>
        <v>11587.9662606696</v>
      </c>
      <c r="Y97" s="30" t="n">
        <f aca="false">SUM(Y46:Y47)*(1-Y34)+IF(Y43=0,Y48,0)</f>
        <v>14742.6985383614</v>
      </c>
      <c r="Z97" s="30" t="n">
        <f aca="false">SUM(Z46:Z47)*(1-Z34)+IF(Z43=0,Z48,0)</f>
        <v>7798.50289626135</v>
      </c>
      <c r="AA97" s="30" t="n">
        <f aca="false">SUM(AA46:AA47)*(1-AA34)+IF(AA43=0,AA48,0)</f>
        <v>5573.21935983606</v>
      </c>
      <c r="AB97" s="30" t="n">
        <f aca="false">SUM(AB46:AB47)*(1-AB34)+IF(AB43=0,AB48,0)</f>
        <v>0</v>
      </c>
      <c r="AC97" s="30" t="n">
        <f aca="false">SUM(AC46:AC47)*(1-AC34)+IF(AC43=0,AC48,0)</f>
        <v>207.634458754419</v>
      </c>
      <c r="AD97" s="30" t="n">
        <f aca="false">SUM(AD46:AD47)*(1-AD34)+IF(AD43=0,AD48,0)</f>
        <v>0</v>
      </c>
      <c r="AE97" s="30" t="n">
        <f aca="false">SUM(AE46:AE47)*(1-AE34)+IF(AE43=0,AE48,0)</f>
        <v>0</v>
      </c>
      <c r="AF97" s="30" t="n">
        <f aca="false">SUM(AF46:AF47)*(1-AF34)+IF(AF43=0,AF48,0)</f>
        <v>0</v>
      </c>
      <c r="AG97" s="30" t="n">
        <f aca="false">SUM(AG46:AG47)*(1-AG34)+IF(AG43=0,AG48,0)</f>
        <v>0</v>
      </c>
      <c r="AH97" s="30" t="n">
        <f aca="false">SUM(AH46:AH47)*(1-AH34)+IF(AH43=0,AH48,0)</f>
        <v>0</v>
      </c>
      <c r="AI97" s="30" t="n">
        <f aca="false">SUM(AI46:AI47)*(1-AI34)+IF(AI43=0,AI48,0)</f>
        <v>0</v>
      </c>
      <c r="AJ97" s="30" t="n">
        <f aca="false">SUM(AJ46:AJ47)*(1-AJ34)+IF(AJ43=0,AJ48,0)</f>
        <v>0</v>
      </c>
      <c r="AK97" s="30" t="n">
        <f aca="false">SUM(AK46:AK47)*(1-AK34)+IF(AK43=0,AK48,0)</f>
        <v>0</v>
      </c>
    </row>
    <row r="98" customFormat="false" ht="15" hidden="false" customHeight="true" outlineLevel="0" collapsed="false">
      <c r="A98" s="25" t="s">
        <v>331</v>
      </c>
      <c r="B98" s="30" t="n">
        <f aca="false">B39-B93</f>
        <v>0</v>
      </c>
      <c r="C98" s="30" t="n">
        <f aca="false">C39-C93</f>
        <v>0</v>
      </c>
      <c r="D98" s="30" t="n">
        <f aca="false">D39-D93</f>
        <v>182.66990307267</v>
      </c>
      <c r="E98" s="30" t="n">
        <f aca="false">E39-E93</f>
        <v>1032.22099491226</v>
      </c>
      <c r="F98" s="30" t="n">
        <f aca="false">F39-F93</f>
        <v>2118.36010070402</v>
      </c>
      <c r="G98" s="30" t="n">
        <f aca="false">G39-G93</f>
        <v>2980.77631690939</v>
      </c>
      <c r="H98" s="30" t="n">
        <f aca="false">H39-H93</f>
        <v>4027.30124775787</v>
      </c>
      <c r="I98" s="30" t="n">
        <f aca="false">I39-I93</f>
        <v>4885.83354309378</v>
      </c>
      <c r="J98" s="30" t="n">
        <f aca="false">J39-J93</f>
        <v>5900.78729242253</v>
      </c>
      <c r="K98" s="30" t="n">
        <f aca="false">K39-K93</f>
        <v>6750.42236808358</v>
      </c>
      <c r="L98" s="30" t="n">
        <f aca="false">L39-L93</f>
        <v>7738.17115406856</v>
      </c>
      <c r="M98" s="30" t="n">
        <f aca="false">M39-M93</f>
        <v>8576.37039009087</v>
      </c>
      <c r="N98" s="30" t="n">
        <f aca="false">N39-N93</f>
        <v>9153.34307360107</v>
      </c>
      <c r="O98" s="30" t="n">
        <f aca="false">O39-O93</f>
        <v>9912.13427646538</v>
      </c>
      <c r="P98" s="30" t="n">
        <f aca="false">P39-P93</f>
        <v>11038.2831707157</v>
      </c>
      <c r="Q98" s="30" t="n">
        <f aca="false">Q39-Q93</f>
        <v>12403.8586893254</v>
      </c>
      <c r="R98" s="30" t="n">
        <f aca="false">R39-R93</f>
        <v>13594.6035630066</v>
      </c>
      <c r="S98" s="30" t="n">
        <f aca="false">S39-S93</f>
        <v>14912.4535614342</v>
      </c>
      <c r="T98" s="30" t="n">
        <f aca="false">T39-T93</f>
        <v>16120.9951480659</v>
      </c>
      <c r="U98" s="30" t="n">
        <f aca="false">U39-U93</f>
        <v>17389.7219835486</v>
      </c>
      <c r="V98" s="30" t="n">
        <f aca="false">V39-V93</f>
        <v>18815.2110431476</v>
      </c>
      <c r="W98" s="30" t="n">
        <f aca="false">W39-W93</f>
        <v>20060.5742022259</v>
      </c>
      <c r="X98" s="30" t="n">
        <f aca="false">X39-X93</f>
        <v>21212.1176953794</v>
      </c>
      <c r="Y98" s="30" t="n">
        <f aca="false">Y39-Y93</f>
        <v>22416.4977461813</v>
      </c>
      <c r="Z98" s="30" t="n">
        <f aca="false">Z39-Z93</f>
        <v>23772.2750217848</v>
      </c>
      <c r="AA98" s="30" t="n">
        <f aca="false">AA39-AA93</f>
        <v>24930.1646992571</v>
      </c>
      <c r="AB98" s="30" t="n">
        <f aca="false">AB39-AB93</f>
        <v>26419.0491140627</v>
      </c>
      <c r="AC98" s="30" t="n">
        <f aca="false">AC39-AC93</f>
        <v>28186.3561043532</v>
      </c>
      <c r="AD98" s="30" t="n">
        <f aca="false">AD39-AD93</f>
        <v>29993.0470123018</v>
      </c>
      <c r="AE98" s="30" t="n">
        <f aca="false">AE39-AE93</f>
        <v>31811.0468598657</v>
      </c>
      <c r="AF98" s="30" t="n">
        <f aca="false">AF39-AF93</f>
        <v>33648.9935547193</v>
      </c>
      <c r="AG98" s="30" t="n">
        <f aca="false">AG39-AG93</f>
        <v>35132.7568957773</v>
      </c>
      <c r="AH98" s="30" t="n">
        <f aca="false">AH39-AH93</f>
        <v>36660.4135536</v>
      </c>
      <c r="AI98" s="30" t="n">
        <f aca="false">AI39-AI93</f>
        <v>37859.7104541203</v>
      </c>
      <c r="AJ98" s="30" t="n">
        <f aca="false">AJ39-AJ93</f>
        <v>38703.6608041346</v>
      </c>
      <c r="AK98" s="30" t="n">
        <f aca="false">AK39-AK93</f>
        <v>39515.519476482</v>
      </c>
    </row>
    <row r="99" customFormat="false" ht="15" hidden="false" customHeight="true" outlineLevel="0" collapsed="false">
      <c r="A99" s="25" t="s">
        <v>332</v>
      </c>
      <c r="B99" s="30" t="n">
        <f aca="false">B40-B94</f>
        <v>0</v>
      </c>
      <c r="C99" s="30" t="n">
        <f aca="false">C40-C94</f>
        <v>0</v>
      </c>
      <c r="D99" s="30" t="n">
        <f aca="false">D40-D94</f>
        <v>142.23949439177</v>
      </c>
      <c r="E99" s="30" t="n">
        <f aca="false">E40-E94</f>
        <v>874.811314426616</v>
      </c>
      <c r="F99" s="30" t="n">
        <f aca="false">F40-F94</f>
        <v>1868.46900404794</v>
      </c>
      <c r="G99" s="30" t="n">
        <f aca="false">G40-G94</f>
        <v>2605.26417701055</v>
      </c>
      <c r="H99" s="30" t="n">
        <f aca="false">H40-H94</f>
        <v>3568.19557250406</v>
      </c>
      <c r="I99" s="30" t="n">
        <f aca="false">I40-I94</f>
        <v>4298.13250132047</v>
      </c>
      <c r="J99" s="30" t="n">
        <f aca="false">J40-J94</f>
        <v>5235.78647098377</v>
      </c>
      <c r="K99" s="30" t="n">
        <f aca="false">K40-K94</f>
        <v>5955.60722994441</v>
      </c>
      <c r="L99" s="30" t="n">
        <f aca="false">L40-L94</f>
        <v>6870.97926082059</v>
      </c>
      <c r="M99" s="30" t="n">
        <f aca="false">M40-M94</f>
        <v>7579.07434978625</v>
      </c>
      <c r="N99" s="30" t="n">
        <f aca="false">N40-N94</f>
        <v>8077.86474199444</v>
      </c>
      <c r="O99" s="30" t="n">
        <f aca="false">O40-O94</f>
        <v>8712.16661415971</v>
      </c>
      <c r="P99" s="30" t="n">
        <f aca="false">P40-P94</f>
        <v>9715.56429097775</v>
      </c>
      <c r="Q99" s="30" t="n">
        <f aca="false">Q40-Q94</f>
        <v>10887.4163047655</v>
      </c>
      <c r="R99" s="30" t="n">
        <f aca="false">R40-R94</f>
        <v>11931.2781108385</v>
      </c>
      <c r="S99" s="30" t="n">
        <f aca="false">S40-S94</f>
        <v>13050.5023080578</v>
      </c>
      <c r="T99" s="30" t="n">
        <f aca="false">T40-T94</f>
        <v>14118.698617224</v>
      </c>
      <c r="U99" s="30" t="n">
        <f aca="false">U40-U94</f>
        <v>15189.9526789913</v>
      </c>
      <c r="V99" s="30" t="n">
        <f aca="false">V40-V94</f>
        <v>16486.2052145175</v>
      </c>
      <c r="W99" s="30" t="n">
        <f aca="false">W40-W94</f>
        <v>17536.1703425693</v>
      </c>
      <c r="X99" s="30" t="n">
        <f aca="false">X40-X94</f>
        <v>18556.6040136978</v>
      </c>
      <c r="Y99" s="30" t="n">
        <f aca="false">Y40-Y94</f>
        <v>19567.3743777534</v>
      </c>
      <c r="Z99" s="30" t="n">
        <f aca="false">Z40-Z94</f>
        <v>20802.1235439845</v>
      </c>
      <c r="AA99" s="30" t="n">
        <f aca="false">AA40-AA94</f>
        <v>21776.5100602964</v>
      </c>
      <c r="AB99" s="30" t="n">
        <f aca="false">AB40-AB94</f>
        <v>23095.0059048225</v>
      </c>
      <c r="AC99" s="30" t="n">
        <f aca="false">AC40-AC94</f>
        <v>24596.2179125746</v>
      </c>
      <c r="AD99" s="30" t="n">
        <f aca="false">AD40-AD94</f>
        <v>26245.5674268569</v>
      </c>
      <c r="AE99" s="30" t="n">
        <f aca="false">AE40-AE94</f>
        <v>27772.9072369093</v>
      </c>
      <c r="AF99" s="30" t="n">
        <f aca="false">AF40-AF94</f>
        <v>29435.5006564147</v>
      </c>
      <c r="AG99" s="30" t="n">
        <f aca="false">AG40-AG94</f>
        <v>30732.1290160019</v>
      </c>
      <c r="AH99" s="30" t="n">
        <f aca="false">AH40-AH94</f>
        <v>32054.9528911365</v>
      </c>
      <c r="AI99" s="30" t="n">
        <f aca="false">AI40-AI94</f>
        <v>33155.4635883577</v>
      </c>
      <c r="AJ99" s="30" t="n">
        <f aca="false">AJ40-AJ94</f>
        <v>33890.595916287</v>
      </c>
      <c r="AK99" s="30" t="n">
        <f aca="false">AK40-AK94</f>
        <v>34602.6056505717</v>
      </c>
    </row>
    <row r="100" customFormat="false" ht="15" hidden="false" customHeight="true" outlineLevel="0" collapsed="false">
      <c r="A100" s="25" t="s">
        <v>333</v>
      </c>
      <c r="B100" s="30" t="n">
        <f aca="false">B41-B95</f>
        <v>0</v>
      </c>
      <c r="C100" s="30" t="n">
        <f aca="false">C41-C95</f>
        <v>-4555.55555555556</v>
      </c>
      <c r="D100" s="30" t="n">
        <f aca="false">D41-D95</f>
        <v>2929.35523746667</v>
      </c>
      <c r="E100" s="30" t="n">
        <f aca="false">E41-E95</f>
        <v>19634.346700484</v>
      </c>
      <c r="F100" s="30" t="n">
        <f aca="false">F41-F95</f>
        <v>2871.41585477055</v>
      </c>
      <c r="G100" s="30" t="n">
        <f aca="false">G41-G95</f>
        <v>19606.6736369074</v>
      </c>
      <c r="H100" s="30" t="n">
        <f aca="false">H41-H95</f>
        <v>2883.60970353094</v>
      </c>
      <c r="I100" s="30" t="n">
        <f aca="false">I41-I95</f>
        <v>19588.8384753485</v>
      </c>
      <c r="J100" s="30" t="n">
        <f aca="false">J41-J95</f>
        <v>2890.57917959682</v>
      </c>
      <c r="K100" s="30" t="n">
        <f aca="false">K41-K95</f>
        <v>19576.3889941449</v>
      </c>
      <c r="L100" s="30" t="n">
        <f aca="false">L41-L95</f>
        <v>2895.08869597537</v>
      </c>
      <c r="M100" s="30" t="n">
        <f aca="false">M41-M95</f>
        <v>19567.207342422</v>
      </c>
      <c r="N100" s="30" t="n">
        <f aca="false">N41-N95</f>
        <v>2117.46396710217</v>
      </c>
      <c r="O100" s="30" t="n">
        <f aca="false">O41-O95</f>
        <v>14201.7759100942</v>
      </c>
      <c r="P100" s="30" t="n">
        <f aca="false">P41-P95</f>
        <v>9216.89325626774</v>
      </c>
      <c r="Q100" s="30" t="n">
        <f aca="false">Q41-Q95</f>
        <v>26269.9901692305</v>
      </c>
      <c r="R100" s="30" t="n">
        <f aca="false">R41-R95</f>
        <v>8530.82776487034</v>
      </c>
      <c r="S100" s="30" t="n">
        <f aca="false">S41-S95</f>
        <v>25812.4311109831</v>
      </c>
      <c r="T100" s="30" t="n">
        <f aca="false">T41-T95</f>
        <v>8096.03239129354</v>
      </c>
      <c r="U100" s="30" t="n">
        <f aca="false">U41-U95</f>
        <v>25514.2867405468</v>
      </c>
      <c r="V100" s="30" t="n">
        <f aca="false">V41-V95</f>
        <v>8097.51186113603</v>
      </c>
      <c r="W100" s="30" t="n">
        <f aca="false">W41-W95</f>
        <v>25508.7130413711</v>
      </c>
      <c r="X100" s="30" t="n">
        <f aca="false">X41-X95</f>
        <v>7792.31670305191</v>
      </c>
      <c r="Y100" s="30" t="n">
        <f aca="false">Y41-Y95</f>
        <v>25299.9241742556</v>
      </c>
      <c r="Z100" s="30" t="n">
        <f aca="false">Z41-Z95</f>
        <v>7793.26170921274</v>
      </c>
      <c r="AA100" s="30" t="n">
        <f aca="false">AA41-AA95</f>
        <v>19863.2846286984</v>
      </c>
      <c r="AB100" s="30" t="n">
        <f aca="false">AB41-AB95</f>
        <v>14407.1549109625</v>
      </c>
      <c r="AC100" s="30" t="n">
        <f aca="false">AC41-AC95</f>
        <v>31933.3277498373</v>
      </c>
      <c r="AD100" s="30" t="n">
        <f aca="false">AD41-AD95</f>
        <v>14367.5469399135</v>
      </c>
      <c r="AE100" s="30" t="n">
        <f aca="false">AE41-AE95</f>
        <v>31932.8164818235</v>
      </c>
      <c r="AF100" s="30" t="n">
        <f aca="false">AF41-AF95</f>
        <v>19827.8892787618</v>
      </c>
      <c r="AG100" s="30" t="n">
        <f aca="false">AG41-AG95</f>
        <v>19838.3324820795</v>
      </c>
      <c r="AH100" s="30" t="n">
        <f aca="false">AH41-AH95</f>
        <v>25291.6002039386</v>
      </c>
      <c r="AI100" s="30" t="n">
        <f aca="false">AI41-AI95</f>
        <v>13217.8671644784</v>
      </c>
      <c r="AJ100" s="30" t="n">
        <f aca="false">AJ41-AJ95</f>
        <v>13224.6466654684</v>
      </c>
      <c r="AK100" s="30" t="n">
        <f aca="false">AK41-AK95</f>
        <v>13224.6295519329</v>
      </c>
    </row>
    <row r="101" customFormat="false" ht="15" hidden="false" customHeight="true" outlineLevel="0" collapsed="false">
      <c r="A101" s="25" t="s">
        <v>334</v>
      </c>
      <c r="B101" s="30" t="n">
        <f aca="false">B42-B96</f>
        <v>0</v>
      </c>
      <c r="C101" s="30" t="n">
        <f aca="false">C42-C96</f>
        <v>0</v>
      </c>
      <c r="D101" s="30" t="n">
        <f aca="false">D42-D96</f>
        <v>124.748513217037</v>
      </c>
      <c r="E101" s="30" t="n">
        <f aca="false">E42-E96</f>
        <v>500.113239640125</v>
      </c>
      <c r="F101" s="30" t="n">
        <f aca="false">F42-F96</f>
        <v>856.602125895645</v>
      </c>
      <c r="G101" s="30" t="n">
        <f aca="false">G42-G96</f>
        <v>1234.3168578029</v>
      </c>
      <c r="H101" s="30" t="n">
        <f aca="false">H42-H96</f>
        <v>1577.4239134009</v>
      </c>
      <c r="I101" s="30" t="n">
        <f aca="false">I42-I96</f>
        <v>1952.49298712536</v>
      </c>
      <c r="J101" s="30" t="n">
        <f aca="false">J42-J96</f>
        <v>2284.66134726594</v>
      </c>
      <c r="K101" s="30" t="n">
        <f aca="false">K42-K96</f>
        <v>2655.60992925981</v>
      </c>
      <c r="L101" s="30" t="n">
        <f aca="false">L42-L96</f>
        <v>2978.17888380365</v>
      </c>
      <c r="M101" s="30" t="n">
        <f aca="false">M42-M96</f>
        <v>3344.27410648867</v>
      </c>
      <c r="N101" s="30" t="n">
        <f aca="false">N42-N96</f>
        <v>3466.49702055032</v>
      </c>
      <c r="O101" s="30" t="n">
        <f aca="false">O42-O96</f>
        <v>3803.90206794194</v>
      </c>
      <c r="P101" s="30" t="n">
        <f aca="false">P42-P96</f>
        <v>4225.27242727004</v>
      </c>
      <c r="Q101" s="30" t="n">
        <f aca="false">Q42-Q96</f>
        <v>4788.69477013285</v>
      </c>
      <c r="R101" s="30" t="n">
        <f aca="false">R42-R96</f>
        <v>5136.51905793435</v>
      </c>
      <c r="S101" s="30" t="n">
        <f aca="false">S42-S96</f>
        <v>5678.68699696419</v>
      </c>
      <c r="T101" s="30" t="n">
        <f aca="false">T42-T96</f>
        <v>6034.52964795633</v>
      </c>
      <c r="U101" s="30" t="n">
        <f aca="false">U42-U96</f>
        <v>6556.99334936535</v>
      </c>
      <c r="V101" s="30" t="n">
        <f aca="false">V42-V96</f>
        <v>7021.7146509315</v>
      </c>
      <c r="W101" s="30" t="n">
        <f aca="false">W42-W96</f>
        <v>7535.3802618266</v>
      </c>
      <c r="X101" s="30" t="n">
        <f aca="false">X42-X96</f>
        <v>7867.65671177681</v>
      </c>
      <c r="Y101" s="30" t="n">
        <f aca="false">Y42-Y96</f>
        <v>8365.25689968004</v>
      </c>
      <c r="Z101" s="30" t="n">
        <f aca="false">Z42-Z96</f>
        <v>8801.58568496323</v>
      </c>
      <c r="AA101" s="30" t="n">
        <f aca="false">AA42-AA96</f>
        <v>9283.57868953621</v>
      </c>
      <c r="AB101" s="30" t="n">
        <f aca="false">AB42-AB96</f>
        <v>7223.89701498902</v>
      </c>
      <c r="AC101" s="30" t="n">
        <f aca="false">AC42-AC96</f>
        <v>10532.5258636848</v>
      </c>
      <c r="AD101" s="30" t="n">
        <f aca="false">AD42-AD96</f>
        <v>1962.77718165825</v>
      </c>
      <c r="AE101" s="30" t="n">
        <f aca="false">AE42-AE96</f>
        <v>5565.69737812368</v>
      </c>
      <c r="AF101" s="30" t="n">
        <f aca="false">AF42-AF96</f>
        <v>3422.97652766406</v>
      </c>
      <c r="AG101" s="30" t="n">
        <f aca="false">AG42-AG96</f>
        <v>1318.52797556553</v>
      </c>
      <c r="AH101" s="30" t="n">
        <f aca="false">AH42-AH96</f>
        <v>5856.53593595991</v>
      </c>
      <c r="AI101" s="30" t="n">
        <f aca="false">AI42-AI96</f>
        <v>4649.75753073726</v>
      </c>
      <c r="AJ101" s="30" t="n">
        <f aca="false">AJ42-AJ96</f>
        <v>3470.50548183178</v>
      </c>
      <c r="AK101" s="30" t="n">
        <f aca="false">AK42-AK96</f>
        <v>2300.68194432786</v>
      </c>
    </row>
    <row r="102" customFormat="false" ht="15" hidden="false" customHeight="true" outlineLevel="0" collapsed="false">
      <c r="A102" s="25" t="s">
        <v>335</v>
      </c>
      <c r="B102" s="30" t="n">
        <f aca="false">SUM(B98:B101)-B97-B50</f>
        <v>0</v>
      </c>
      <c r="C102" s="30" t="n">
        <f aca="false">SUM(C98:C101)-C97-C50</f>
        <v>0</v>
      </c>
      <c r="D102" s="30" t="n">
        <f aca="false">SUM(D98:D101)-D97-D50</f>
        <v>0</v>
      </c>
      <c r="E102" s="30" t="n">
        <f aca="false">SUM(E98:E101)-E97-E50</f>
        <v>0</v>
      </c>
      <c r="F102" s="30" t="n">
        <f aca="false">SUM(F98:F101)-F97-F50</f>
        <v>0</v>
      </c>
      <c r="G102" s="30" t="n">
        <f aca="false">SUM(G98:G101)-G97-G50</f>
        <v>0</v>
      </c>
      <c r="H102" s="30" t="n">
        <f aca="false">SUM(H98:H101)-H97-H50</f>
        <v>0</v>
      </c>
      <c r="I102" s="30" t="n">
        <f aca="false">SUM(I98:I101)-I97-I50</f>
        <v>0</v>
      </c>
      <c r="J102" s="30" t="n">
        <f aca="false">SUM(J98:J101)-J97-J50</f>
        <v>0</v>
      </c>
      <c r="K102" s="30" t="n">
        <f aca="false">SUM(K98:K101)-K97-K50</f>
        <v>0</v>
      </c>
      <c r="L102" s="30" t="n">
        <f aca="false">SUM(L98:L101)-L97-L50</f>
        <v>0</v>
      </c>
      <c r="M102" s="30" t="n">
        <f aca="false">SUM(M98:M101)-M97-M50</f>
        <v>0</v>
      </c>
      <c r="N102" s="30" t="n">
        <f aca="false">SUM(N98:N101)-N97-N50</f>
        <v>0</v>
      </c>
      <c r="O102" s="30" t="n">
        <f aca="false">SUM(O98:O101)-O97-O50</f>
        <v>0</v>
      </c>
      <c r="P102" s="30" t="n">
        <f aca="false">SUM(P98:P101)-P97-P50</f>
        <v>0</v>
      </c>
      <c r="Q102" s="30" t="n">
        <f aca="false">SUM(Q98:Q101)-Q97-Q50</f>
        <v>0</v>
      </c>
      <c r="R102" s="30" t="n">
        <f aca="false">SUM(R98:R101)-R97-R50</f>
        <v>0</v>
      </c>
      <c r="S102" s="30" t="n">
        <f aca="false">SUM(S98:S101)-S97-S50</f>
        <v>0</v>
      </c>
      <c r="T102" s="30" t="n">
        <f aca="false">SUM(T98:T101)-T97-T50</f>
        <v>0</v>
      </c>
      <c r="U102" s="30" t="n">
        <f aca="false">SUM(U98:U101)-U97-U50</f>
        <v>0</v>
      </c>
      <c r="V102" s="30" t="n">
        <f aca="false">SUM(V98:V101)-V97-V50</f>
        <v>0</v>
      </c>
      <c r="W102" s="30" t="n">
        <f aca="false">SUM(W98:W101)-W97-W50</f>
        <v>0</v>
      </c>
      <c r="X102" s="30" t="n">
        <f aca="false">SUM(X98:X101)-X97-X50</f>
        <v>0</v>
      </c>
      <c r="Y102" s="30" t="n">
        <f aca="false">SUM(Y98:Y101)-Y97-Y50</f>
        <v>0</v>
      </c>
      <c r="Z102" s="30" t="n">
        <f aca="false">SUM(Z98:Z101)-Z97-Z50</f>
        <v>0</v>
      </c>
      <c r="AA102" s="30" t="n">
        <f aca="false">SUM(AA98:AA101)-AA97-AA50</f>
        <v>0</v>
      </c>
      <c r="AB102" s="30" t="n">
        <f aca="false">SUM(AB98:AB101)-AB97-AB50</f>
        <v>0</v>
      </c>
      <c r="AC102" s="30" t="n">
        <f aca="false">SUM(AC98:AC101)-AC97-AC50</f>
        <v>0</v>
      </c>
      <c r="AD102" s="30" t="n">
        <f aca="false">SUM(AD98:AD101)-AD97-AD50</f>
        <v>0</v>
      </c>
      <c r="AE102" s="30" t="n">
        <f aca="false">SUM(AE98:AE101)-AE97-AE50</f>
        <v>0</v>
      </c>
      <c r="AF102" s="30" t="n">
        <f aca="false">SUM(AF98:AF101)-AF97-AF50</f>
        <v>0</v>
      </c>
      <c r="AG102" s="30" t="n">
        <f aca="false">SUM(AG98:AG101)-AG97-AG50</f>
        <v>0</v>
      </c>
      <c r="AH102" s="30" t="n">
        <f aca="false">SUM(AH98:AH101)-AH97-AH50</f>
        <v>0</v>
      </c>
      <c r="AI102" s="30" t="n">
        <f aca="false">SUM(AI98:AI101)-AI97-AI50</f>
        <v>0</v>
      </c>
      <c r="AJ102" s="30" t="n">
        <f aca="false">SUM(AJ98:AJ101)-AJ97-AJ50</f>
        <v>0</v>
      </c>
      <c r="AK102" s="30" t="n">
        <f aca="false">SUM(AK98:AK101)-AK97-AK50</f>
        <v>0</v>
      </c>
    </row>
  </sheetData>
  <mergeCells count="2">
    <mergeCell ref="A1:M1"/>
    <mergeCell ref="A2:M4"/>
  </mergeCells>
  <conditionalFormatting sqref="B77:AK77">
    <cfRule type="cellIs" priority="2" operator="lessThan" aboveAverage="0" equalAverage="0" bottom="0" percent="0" rank="0" text="" dxfId="8">
      <formula>0</formula>
    </cfRule>
  </conditionalFormatting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&amp;LPay stress&amp;RPage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3" min="2" style="20" width="22.71"/>
    <col collapsed="false" customWidth="true" hidden="false" outlineLevel="0" max="4" min="4" style="20" width="80.71"/>
  </cols>
  <sheetData>
    <row r="1" customFormat="false" ht="31.5" hidden="false" customHeight="true" outlineLevel="0" collapsed="false">
      <c r="A1" s="21" t="s">
        <v>344</v>
      </c>
      <c r="B1" s="21"/>
      <c r="C1" s="21"/>
      <c r="D1" s="21"/>
    </row>
    <row r="2" customFormat="false" ht="15" hidden="false" customHeight="true" outlineLevel="0" collapsed="false">
      <c r="A2" s="22" t="s">
        <v>345</v>
      </c>
      <c r="B2" s="22"/>
      <c r="C2" s="22"/>
      <c r="D2" s="22"/>
    </row>
    <row r="3" customFormat="false" ht="15" hidden="false" customHeight="true" outlineLevel="0" collapsed="false">
      <c r="A3" s="22"/>
      <c r="B3" s="22"/>
      <c r="C3" s="22"/>
      <c r="D3" s="22"/>
    </row>
    <row r="4" customFormat="false" ht="15" hidden="false" customHeight="true" outlineLevel="0" collapsed="false">
      <c r="A4" s="22"/>
      <c r="B4" s="22"/>
      <c r="C4" s="22"/>
      <c r="D4" s="22"/>
    </row>
    <row r="5" customFormat="false" ht="15" hidden="false" customHeight="true" outlineLevel="0" collapsed="false">
      <c r="A5" s="23" t="s">
        <v>346</v>
      </c>
      <c r="B5" s="23" t="s">
        <v>174</v>
      </c>
      <c r="C5" s="23" t="s">
        <v>171</v>
      </c>
      <c r="D5" s="23" t="s">
        <v>347</v>
      </c>
    </row>
    <row r="6" customFormat="false" ht="15" hidden="false" customHeight="true" outlineLevel="0" collapsed="false">
      <c r="A6" s="25" t="s">
        <v>348</v>
      </c>
      <c r="B6" s="30" t="n">
        <f aca="false">MIN('No sales'!$B$74:INDEX('No sales'!$B$74:$AK$74,1,Inputs!$B$9))</f>
        <v>-1077000</v>
      </c>
      <c r="C6" s="30" t="n">
        <f aca="false">MIN(Downside!$B$74:INDEX(Downside!$B$74:$AK$74,1,Inputs!$B$9))</f>
        <v>-954057.24810497</v>
      </c>
    </row>
    <row r="7" customFormat="false" ht="45" hidden="false" customHeight="true" outlineLevel="0" collapsed="false">
      <c r="A7" s="25" t="s">
        <v>349</v>
      </c>
      <c r="B7" s="30" t="n">
        <f aca="false">MAX(0,-B6)</f>
        <v>1077000</v>
      </c>
      <c r="C7" s="30" t="n">
        <f aca="false">MAX(0,-C6)</f>
        <v>954057.24810497</v>
      </c>
      <c r="D7" s="27" t="s">
        <v>350</v>
      </c>
    </row>
    <row r="8" customFormat="false" ht="15" hidden="false" customHeight="true" outlineLevel="0" collapsed="false">
      <c r="A8" s="25" t="s">
        <v>351</v>
      </c>
      <c r="B8" s="30" t="n">
        <f aca="false">SUM('No sales'!$B$60:INDEX('No sales'!$B$60:$AK$60,1,Inputs!$B$9))</f>
        <v>1062000</v>
      </c>
      <c r="C8" s="30" t="n">
        <f aca="false">SUM(Downside!$B$60:INDEX(Downside!$B$60:$AK$60,1,Inputs!$B$9))</f>
        <v>1088232.89229994</v>
      </c>
    </row>
    <row r="9" customFormat="false" ht="39.75" hidden="false" customHeight="true" outlineLevel="0" collapsed="false">
      <c r="A9" s="25" t="s">
        <v>352</v>
      </c>
      <c r="B9" s="30" t="n">
        <f aca="false">INDEX('No sales'!$B$78:$AK$78,1,Inputs!$B$9)</f>
        <v>177000</v>
      </c>
      <c r="C9" s="30" t="n">
        <f aca="false">INDEX(Downside!$B$78:$AK$78,1,Inputs!$B$9)</f>
        <v>188848.467118473</v>
      </c>
      <c r="D9" s="27" t="s">
        <v>353</v>
      </c>
    </row>
    <row r="10" customFormat="false" ht="39.75" hidden="false" customHeight="true" outlineLevel="0" collapsed="false">
      <c r="A10" s="25" t="s">
        <v>354</v>
      </c>
      <c r="B10" s="30" t="n">
        <f aca="false">B8*Inputs!$B$11</f>
        <v>106200</v>
      </c>
      <c r="C10" s="30" t="n">
        <f aca="false">C8*Inputs!$B$11</f>
        <v>108823.289229994</v>
      </c>
      <c r="D10" s="27" t="s">
        <v>355</v>
      </c>
    </row>
    <row r="11" customFormat="false" ht="15" hidden="false" customHeight="true" outlineLevel="0" collapsed="false">
      <c r="A11" s="25" t="s">
        <v>356</v>
      </c>
      <c r="B11" s="30" t="n">
        <f aca="false">Inputs!$B$12</f>
        <v>25000</v>
      </c>
      <c r="C11" s="30" t="n">
        <f aca="false">Inputs!$B$12</f>
        <v>25000</v>
      </c>
    </row>
    <row r="12" customFormat="false" ht="15" hidden="false" customHeight="true" outlineLevel="0" collapsed="false">
      <c r="A12" s="25" t="s">
        <v>357</v>
      </c>
      <c r="B12" s="31" t="n">
        <f aca="false">SUM(B7,B9:B11)</f>
        <v>1385200</v>
      </c>
      <c r="C12" s="31" t="n">
        <f aca="false">SUM(C7,C9:C11)</f>
        <v>1276729.00445344</v>
      </c>
    </row>
    <row r="14" customFormat="false" ht="15" hidden="false" customHeight="true" outlineLevel="0" collapsed="false">
      <c r="A14" s="25" t="s">
        <v>358</v>
      </c>
      <c r="B14" s="30" t="n">
        <f aca="false">MAX(B12:C12)</f>
        <v>1385200</v>
      </c>
    </row>
    <row r="15" customFormat="false" ht="15" hidden="false" customHeight="true" outlineLevel="0" collapsed="false">
      <c r="A15" s="25" t="s">
        <v>359</v>
      </c>
      <c r="B15" s="30" t="n">
        <f aca="false">25000</f>
        <v>25000</v>
      </c>
    </row>
    <row r="16" customFormat="false" ht="42" hidden="false" customHeight="true" outlineLevel="0" collapsed="false">
      <c r="A16" s="23" t="s">
        <v>360</v>
      </c>
      <c r="B16" s="31" t="n">
        <f aca="false">CEILING(B14,B15)</f>
        <v>1400000</v>
      </c>
      <c r="D16" s="33" t="s">
        <v>361</v>
      </c>
    </row>
    <row r="17" customFormat="false" ht="15" hidden="false" customHeight="true" outlineLevel="0" collapsed="false">
      <c r="A17" s="25" t="s">
        <v>362</v>
      </c>
      <c r="B17" s="30" t="n">
        <f aca="false">B16-B14</f>
        <v>14800</v>
      </c>
    </row>
    <row r="19" customFormat="false" ht="15" hidden="false" customHeight="true" outlineLevel="0" collapsed="false">
      <c r="A19" s="25" t="s">
        <v>363</v>
      </c>
      <c r="B19" s="30" t="n">
        <f aca="false">'No sales'!B60</f>
        <v>59000</v>
      </c>
    </row>
    <row r="20" customFormat="false" ht="15" hidden="false" customHeight="true" outlineLevel="0" collapsed="false">
      <c r="A20" s="25" t="s">
        <v>364</v>
      </c>
      <c r="B20" s="30" t="n">
        <f aca="false">B8</f>
        <v>1062000</v>
      </c>
    </row>
    <row r="21" customFormat="false" ht="15" hidden="false" customHeight="true" outlineLevel="0" collapsed="false">
      <c r="A21" s="25" t="s">
        <v>365</v>
      </c>
      <c r="B21" s="30" t="n">
        <f aca="false">Inputs!$B$13+Inputs!$B$7</f>
        <v>15000</v>
      </c>
    </row>
    <row r="22" customFormat="false" ht="15" hidden="false" customHeight="true" outlineLevel="0" collapsed="false">
      <c r="A22" s="25" t="s">
        <v>366</v>
      </c>
      <c r="B22" s="30" t="n">
        <f aca="false">Inputs!$B$6</f>
        <v>0</v>
      </c>
    </row>
    <row r="23" customFormat="false" ht="15" hidden="false" customHeight="true" outlineLevel="0" collapsed="false">
      <c r="A23" s="25" t="s">
        <v>367</v>
      </c>
      <c r="B23" s="30" t="n">
        <f aca="false">B9</f>
        <v>177000</v>
      </c>
    </row>
    <row r="24" customFormat="false" ht="15" hidden="false" customHeight="true" outlineLevel="0" collapsed="false">
      <c r="A24" s="25" t="s">
        <v>368</v>
      </c>
      <c r="B24" s="30" t="n">
        <f aca="false">B10</f>
        <v>106200</v>
      </c>
    </row>
    <row r="25" customFormat="false" ht="15" hidden="false" customHeight="true" outlineLevel="0" collapsed="false">
      <c r="A25" s="25" t="s">
        <v>78</v>
      </c>
      <c r="B25" s="30" t="n">
        <f aca="false">B11</f>
        <v>25000</v>
      </c>
    </row>
    <row r="26" customFormat="false" ht="15" hidden="false" customHeight="true" outlineLevel="0" collapsed="false">
      <c r="A26" s="23" t="s">
        <v>369</v>
      </c>
      <c r="B26" s="31" t="n">
        <f aca="false">SUM(B20:B21)-B22+SUM(B23:B25)</f>
        <v>1385200</v>
      </c>
    </row>
    <row r="28" customFormat="false" ht="15" hidden="false" customHeight="true" outlineLevel="0" collapsed="false">
      <c r="A28" s="23" t="s">
        <v>370</v>
      </c>
      <c r="B28" s="22" t="s">
        <v>371</v>
      </c>
      <c r="C28" s="22"/>
      <c r="D28" s="22"/>
    </row>
    <row r="29" customFormat="false" ht="15" hidden="false" customHeight="true" outlineLevel="0" collapsed="false">
      <c r="B29" s="22"/>
      <c r="C29" s="22"/>
      <c r="D29" s="22"/>
    </row>
  </sheetData>
  <mergeCells count="3">
    <mergeCell ref="A1:D1"/>
    <mergeCell ref="A2:D4"/>
    <mergeCell ref="B28:D29"/>
  </mergeCells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&amp;LFunding&amp;RPage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10" min="2" style="20" width="18.71"/>
  </cols>
  <sheetData>
    <row r="1" customFormat="false" ht="31.5" hidden="false" customHeight="true" outlineLevel="0" collapsed="false">
      <c r="A1" s="21" t="s">
        <v>372</v>
      </c>
      <c r="B1" s="21"/>
      <c r="C1" s="21"/>
      <c r="D1" s="21"/>
      <c r="E1" s="21"/>
      <c r="F1" s="21"/>
      <c r="G1" s="21"/>
      <c r="H1" s="21"/>
      <c r="I1" s="21"/>
      <c r="J1" s="21"/>
    </row>
    <row r="2" customFormat="false" ht="15" hidden="false" customHeight="true" outlineLevel="0" collapsed="false">
      <c r="A2" s="22" t="s">
        <v>373</v>
      </c>
      <c r="B2" s="22"/>
      <c r="C2" s="22"/>
      <c r="D2" s="22"/>
      <c r="E2" s="22"/>
      <c r="F2" s="22"/>
      <c r="G2" s="22"/>
      <c r="H2" s="22"/>
      <c r="I2" s="22"/>
      <c r="J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  <c r="G3" s="22"/>
      <c r="H3" s="22"/>
      <c r="I3" s="22"/>
      <c r="J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  <c r="G4" s="22"/>
      <c r="H4" s="22"/>
      <c r="I4" s="22"/>
      <c r="J4" s="22"/>
    </row>
    <row r="5" customFormat="false" ht="15" hidden="false" customHeight="true" outlineLevel="0" collapsed="false">
      <c r="A5" s="23" t="s">
        <v>374</v>
      </c>
      <c r="B5" s="23" t="s">
        <v>375</v>
      </c>
      <c r="C5" s="23" t="s">
        <v>376</v>
      </c>
      <c r="D5" s="23" t="s">
        <v>377</v>
      </c>
      <c r="E5" s="23" t="s">
        <v>378</v>
      </c>
      <c r="F5" s="23" t="s">
        <v>379</v>
      </c>
      <c r="G5" s="23" t="s">
        <v>380</v>
      </c>
      <c r="H5" s="23" t="s">
        <v>381</v>
      </c>
      <c r="I5" s="23" t="s">
        <v>382</v>
      </c>
      <c r="J5" s="23" t="s">
        <v>383</v>
      </c>
    </row>
    <row r="6" customFormat="false" ht="27" hidden="false" customHeight="true" outlineLevel="0" collapsed="false">
      <c r="A6" s="25" t="s">
        <v>384</v>
      </c>
      <c r="B6" s="30" t="n">
        <f aca="false">Downside!M17</f>
        <v>3.729402540864</v>
      </c>
      <c r="C6" s="30" t="n">
        <f aca="false">Downside!Y17</f>
        <v>11.9530197976849</v>
      </c>
      <c r="D6" s="30" t="n">
        <f aca="false">Downside!AK17</f>
        <v>21.1238983476365</v>
      </c>
      <c r="E6" s="30" t="n">
        <f aca="false">Operating!M17</f>
        <v>14.3667133529485</v>
      </c>
      <c r="F6" s="30" t="n">
        <f aca="false">Operating!Y17</f>
        <v>39.36704562868</v>
      </c>
      <c r="G6" s="30" t="n">
        <f aca="false">Operating!AK17</f>
        <v>66.9776787641519</v>
      </c>
      <c r="H6" s="30" t="n">
        <f aca="false">Upside!M17</f>
        <v>26.1394929497545</v>
      </c>
      <c r="I6" s="30" t="n">
        <f aca="false">Upside!Y17</f>
        <v>69.1154616705599</v>
      </c>
      <c r="J6" s="30" t="n">
        <f aca="false">Upside!AK17</f>
        <v>94.5028470396078</v>
      </c>
    </row>
    <row r="7" customFormat="false" ht="27" hidden="false" customHeight="true" outlineLevel="0" collapsed="false">
      <c r="A7" s="25" t="s">
        <v>385</v>
      </c>
      <c r="B7" s="30" t="n">
        <f aca="false">Downside!M19</f>
        <v>3.729402540864</v>
      </c>
      <c r="C7" s="30" t="n">
        <f aca="false">Downside!Y19</f>
        <v>11.9530197976849</v>
      </c>
      <c r="D7" s="30" t="n">
        <f aca="false">Downside!AK19</f>
        <v>21.1238983476365</v>
      </c>
      <c r="E7" s="30" t="n">
        <f aca="false">Operating!M19</f>
        <v>14.3667133529485</v>
      </c>
      <c r="F7" s="30" t="n">
        <f aca="false">Operating!Y19</f>
        <v>39.36704562868</v>
      </c>
      <c r="G7" s="30" t="n">
        <f aca="false">Operating!AK19</f>
        <v>66.9776787641519</v>
      </c>
      <c r="H7" s="30" t="n">
        <f aca="false">Upside!M19</f>
        <v>26.1394929497545</v>
      </c>
      <c r="I7" s="30" t="n">
        <f aca="false">Upside!Y19</f>
        <v>69.1154616705599</v>
      </c>
      <c r="J7" s="30" t="n">
        <f aca="false">Upside!AK19</f>
        <v>94.5028470396078</v>
      </c>
    </row>
    <row r="8" customFormat="false" ht="27" hidden="false" customHeight="true" outlineLevel="0" collapsed="false">
      <c r="A8" s="25" t="s">
        <v>130</v>
      </c>
      <c r="B8" s="30" t="n">
        <f aca="false">Downside!M20</f>
        <v>4.4752830490368</v>
      </c>
      <c r="C8" s="30" t="n">
        <f aca="false">Downside!Y20</f>
        <v>14.3436237572219</v>
      </c>
      <c r="D8" s="30" t="n">
        <f aca="false">Downside!AK20</f>
        <v>25.3486780171638</v>
      </c>
      <c r="E8" s="30" t="n">
        <f aca="false">Operating!M20</f>
        <v>17.2400560235382</v>
      </c>
      <c r="F8" s="30" t="n">
        <f aca="false">Operating!Y20</f>
        <v>47.240454754416</v>
      </c>
      <c r="G8" s="30" t="n">
        <f aca="false">Operating!AK20</f>
        <v>80.3732145169823</v>
      </c>
      <c r="H8" s="30" t="n">
        <f aca="false">Upside!M20</f>
        <v>31.3673915397054</v>
      </c>
      <c r="I8" s="30" t="n">
        <f aca="false">Upside!Y20</f>
        <v>82.9385540046719</v>
      </c>
      <c r="J8" s="30" t="n">
        <f aca="false">Upside!AK20</f>
        <v>113.403416447529</v>
      </c>
    </row>
    <row r="9" customFormat="false" ht="27" hidden="false" customHeight="true" outlineLevel="0" collapsed="false">
      <c r="A9" s="25" t="s">
        <v>386</v>
      </c>
      <c r="B9" s="30" t="n">
        <f aca="false">Downside!M44</f>
        <v>6152.67507685391</v>
      </c>
      <c r="C9" s="30" t="n">
        <f aca="false">Downside!Y44</f>
        <v>19719.7932367256</v>
      </c>
      <c r="D9" s="30" t="n">
        <f aca="false">Downside!AK44</f>
        <v>34849.679396472</v>
      </c>
      <c r="E9" s="30" t="n">
        <f aca="false">Operating!M44</f>
        <v>32321.2260315288</v>
      </c>
      <c r="F9" s="30" t="n">
        <f aca="false">Operating!Y44</f>
        <v>88565.2235622102</v>
      </c>
      <c r="G9" s="30" t="n">
        <f aca="false">Operating!AK44</f>
        <v>150681.693246076</v>
      </c>
      <c r="H9" s="30" t="n">
        <f aca="false">Upside!M44</f>
        <v>70568.7891164522</v>
      </c>
      <c r="I9" s="30" t="n">
        <f aca="false">Upside!Y44</f>
        <v>186591.011872011</v>
      </c>
      <c r="J9" s="30" t="n">
        <f aca="false">Upside!AK44</f>
        <v>255129.336152829</v>
      </c>
    </row>
    <row r="10" customFormat="false" ht="27" hidden="false" customHeight="true" outlineLevel="0" collapsed="false">
      <c r="A10" s="25" t="s">
        <v>387</v>
      </c>
      <c r="B10" s="30" t="n">
        <f aca="false">SUM(Downside!B43:M43)</f>
        <v>71121.0408237382</v>
      </c>
      <c r="C10" s="30" t="n">
        <f aca="false">SUM(Downside!N43:Y43)</f>
        <v>276417.530961128</v>
      </c>
      <c r="D10" s="30" t="n">
        <f aca="false">SUM(Downside!Z43:AK43)</f>
        <v>495608.641861853</v>
      </c>
      <c r="E10" s="30" t="n">
        <f aca="false">SUM(Operating!B43:M43)</f>
        <v>368599.775992183</v>
      </c>
      <c r="F10" s="30" t="n">
        <f aca="false">SUM(Operating!N43:Y43)</f>
        <v>1165733.70186708</v>
      </c>
      <c r="G10" s="30" t="n">
        <f aca="false">SUM(Operating!Z43:AK43)</f>
        <v>1992644.46765727</v>
      </c>
      <c r="H10" s="30" t="n">
        <f aca="false">SUM(Upside!B43:M43)</f>
        <v>789003.352860082</v>
      </c>
      <c r="I10" s="30" t="n">
        <f aca="false">SUM(Upside!N43:Y43)</f>
        <v>2464654.31663686</v>
      </c>
      <c r="J10" s="30" t="n">
        <f aca="false">SUM(Upside!Z43:AK43)</f>
        <v>3301687.11161823</v>
      </c>
    </row>
    <row r="11" customFormat="false" ht="27" hidden="false" customHeight="true" outlineLevel="0" collapsed="false">
      <c r="A11" s="25" t="s">
        <v>388</v>
      </c>
      <c r="B11" s="30" t="n">
        <f aca="false">SUM(Downside!B50:M50)</f>
        <v>-133810.781939642</v>
      </c>
      <c r="C11" s="30" t="n">
        <f aca="false">SUM(Downside!N50:Y50)</f>
        <v>31784.9685110944</v>
      </c>
      <c r="D11" s="30" t="n">
        <f aca="false">SUM(Downside!Z50:AK50)</f>
        <v>134425.324189214</v>
      </c>
      <c r="E11" s="30" t="n">
        <f aca="false">SUM(Operating!B50:M50)</f>
        <v>141878.118695683</v>
      </c>
      <c r="F11" s="30" t="n">
        <f aca="false">SUM(Operating!N50:Y50)</f>
        <v>615851.73442593</v>
      </c>
      <c r="G11" s="30" t="n">
        <f aca="false">SUM(Operating!Z50:AK50)</f>
        <v>1145724.62161597</v>
      </c>
      <c r="H11" s="30" t="n">
        <f aca="false">SUM(Upside!B50:M50)</f>
        <v>484618.006419112</v>
      </c>
      <c r="I11" s="30" t="n">
        <f aca="false">SUM(Upside!N50:Y50)</f>
        <v>1572993.36355254</v>
      </c>
      <c r="J11" s="30" t="n">
        <f aca="false">SUM(Upside!Z50:AK50)</f>
        <v>2146090.24689</v>
      </c>
    </row>
    <row r="12" customFormat="false" ht="27" hidden="false" customHeight="true" outlineLevel="0" collapsed="false">
      <c r="A12" s="25" t="s">
        <v>389</v>
      </c>
      <c r="B12" s="30" t="n">
        <f aca="false">SUM(Downside!B58:M58)</f>
        <v>-646626.013164354</v>
      </c>
      <c r="C12" s="30" t="n">
        <f aca="false">SUM(Downside!N58:Y58)</f>
        <v>-486411.557417739</v>
      </c>
      <c r="D12" s="30" t="n">
        <f aca="false">SUM(Downside!Z58:AK58)</f>
        <v>-389958.135066641</v>
      </c>
      <c r="E12" s="30" t="n">
        <f aca="false">SUM(Operating!B58:M58)</f>
        <v>-372096.629064239</v>
      </c>
      <c r="F12" s="30" t="n">
        <f aca="false">SUM(Operating!N58:Y58)</f>
        <v>94695.3974072596</v>
      </c>
      <c r="G12" s="30" t="n">
        <f aca="false">SUM(Operating!Z58:AK58)</f>
        <v>616663.676939397</v>
      </c>
      <c r="H12" s="30" t="n">
        <f aca="false">SUM(Upside!B58:M58)</f>
        <v>-29433.5103451886</v>
      </c>
      <c r="I12" s="30" t="n">
        <f aca="false">SUM(Upside!N58:Y58)</f>
        <v>1051373.59196935</v>
      </c>
      <c r="J12" s="30" t="n">
        <f aca="false">SUM(Upside!Z58:AK58)</f>
        <v>1619718.3113319</v>
      </c>
    </row>
    <row r="13" customFormat="false" ht="27" hidden="false" customHeight="true" outlineLevel="0" collapsed="false">
      <c r="A13" s="25" t="s">
        <v>390</v>
      </c>
      <c r="B13" s="30" t="n">
        <f aca="false">SUM(Downside!B64:M64)</f>
        <v>59374.0667534111</v>
      </c>
      <c r="C13" s="30" t="n">
        <f aca="false">SUM(Downside!N64:Y64)</f>
        <v>236344.176863957</v>
      </c>
      <c r="D13" s="30" t="n">
        <f aca="false">SUM(Downside!Z64:AK64)</f>
        <v>448460.385276757</v>
      </c>
      <c r="E13" s="30" t="n">
        <f aca="false">SUM(Operating!B64:M64)</f>
        <v>324741.363442183</v>
      </c>
      <c r="F13" s="30" t="n">
        <f aca="false">SUM(Operating!N64:Y64)</f>
        <v>1091446.76541708</v>
      </c>
      <c r="G13" s="30" t="n">
        <f aca="false">SUM(Operating!Z64:AK64)</f>
        <v>1929186.45977541</v>
      </c>
      <c r="H13" s="30" t="n">
        <f aca="false">SUM(Upside!B64:M64)</f>
        <v>802351.836095781</v>
      </c>
      <c r="I13" s="30" t="n">
        <f aca="false">SUM(Upside!N64:Y64)</f>
        <v>2470434.54505368</v>
      </c>
      <c r="J13" s="30" t="n">
        <f aca="false">SUM(Upside!Z64:AK64)</f>
        <v>3262215.17606014</v>
      </c>
    </row>
    <row r="14" customFormat="false" ht="27" hidden="false" customHeight="true" outlineLevel="0" collapsed="false">
      <c r="A14" s="25" t="s">
        <v>391</v>
      </c>
      <c r="B14" s="30" t="n">
        <f aca="false">SUM(Downside!B72:M72)</f>
        <v>-672753.205262872</v>
      </c>
      <c r="C14" s="30" t="n">
        <f aca="false">SUM(Downside!N72:Y72)</f>
        <v>-520896.316342336</v>
      </c>
      <c r="D14" s="30" t="n">
        <f aca="false">SUM(Downside!Z72:AK72)</f>
        <v>-429442.879627167</v>
      </c>
      <c r="E14" s="30" t="n">
        <f aca="false">SUM(Operating!B72:M72)</f>
        <v>-432138.612677433</v>
      </c>
      <c r="F14" s="30" t="n">
        <f aca="false">SUM(Operating!N72:Y72)</f>
        <v>-16359.5348796052</v>
      </c>
      <c r="G14" s="30" t="n">
        <f aca="false">SUM(Operating!Z72:AK72)</f>
        <v>411613.104352436</v>
      </c>
      <c r="H14" s="30" t="n">
        <f aca="false">SUM(Upside!B72:M72)</f>
        <v>-75346.8714580377</v>
      </c>
      <c r="I14" s="30" t="n">
        <f aca="false">SUM(Upside!N72:Y72)</f>
        <v>783675.170238278</v>
      </c>
      <c r="J14" s="30" t="n">
        <f aca="false">SUM(Upside!Z72:AK72)</f>
        <v>1188551.73085956</v>
      </c>
    </row>
    <row r="15" customFormat="false" ht="27" hidden="false" customHeight="true" outlineLevel="0" collapsed="false">
      <c r="A15" s="25" t="s">
        <v>392</v>
      </c>
      <c r="B15" s="30" t="n">
        <f aca="false">Downside!M77</f>
        <v>702246.794737129</v>
      </c>
      <c r="C15" s="30" t="n">
        <f aca="false">Downside!Y77</f>
        <v>181350.478394793</v>
      </c>
      <c r="D15" s="30" t="n">
        <f aca="false">Downside!AK77</f>
        <v>-248092.401232374</v>
      </c>
      <c r="E15" s="30" t="n">
        <f aca="false">Operating!M77</f>
        <v>942861.387322567</v>
      </c>
      <c r="F15" s="30" t="n">
        <f aca="false">Operating!Y77</f>
        <v>926501.852442962</v>
      </c>
      <c r="G15" s="30" t="n">
        <f aca="false">Operating!AK77</f>
        <v>1338114.9567954</v>
      </c>
      <c r="H15" s="30" t="n">
        <f aca="false">Upside!M77</f>
        <v>1299653.12854196</v>
      </c>
      <c r="I15" s="30" t="n">
        <f aca="false">Upside!Y77</f>
        <v>2083328.29878024</v>
      </c>
      <c r="J15" s="30" t="n">
        <f aca="false">Upside!AK77</f>
        <v>3271880.0296398</v>
      </c>
    </row>
    <row r="16" customFormat="false" ht="27" hidden="false" customHeight="true" outlineLevel="0" collapsed="false">
      <c r="A16" s="25" t="s">
        <v>393</v>
      </c>
      <c r="B16" s="30" t="n">
        <f aca="false">Downside!M79</f>
        <v>0</v>
      </c>
      <c r="C16" s="30" t="n">
        <f aca="false">Downside!Y79</f>
        <v>0</v>
      </c>
      <c r="D16" s="30" t="n">
        <f aca="false">Downside!AK79</f>
        <v>0</v>
      </c>
      <c r="E16" s="30" t="n">
        <f aca="false">Operating!M79</f>
        <v>0</v>
      </c>
      <c r="F16" s="30" t="n">
        <f aca="false">Operating!Y79</f>
        <v>0</v>
      </c>
      <c r="G16" s="30" t="n">
        <f aca="false">Operating!AK79</f>
        <v>0</v>
      </c>
      <c r="H16" s="30" t="n">
        <f aca="false">Upside!M79</f>
        <v>0</v>
      </c>
      <c r="I16" s="30" t="n">
        <f aca="false">Upside!Y79</f>
        <v>683328.29878024</v>
      </c>
      <c r="J16" s="30" t="n">
        <f aca="false">Upside!AK79</f>
        <v>1871880.0296398</v>
      </c>
    </row>
    <row r="17" customFormat="false" ht="27" hidden="false" customHeight="true" outlineLevel="0" collapsed="false">
      <c r="A17" s="25" t="s">
        <v>394</v>
      </c>
      <c r="B17" s="30" t="n">
        <f aca="false">Downside!M25+SUM(Staffing!$C$6:$C$10)</f>
        <v>5</v>
      </c>
      <c r="C17" s="30" t="n">
        <f aca="false">Downside!Y25+SUM(Staffing!$C$6:$C$10)</f>
        <v>5</v>
      </c>
      <c r="D17" s="30" t="n">
        <f aca="false">Downside!AK25+SUM(Staffing!$C$6:$C$10)</f>
        <v>7</v>
      </c>
      <c r="E17" s="30" t="n">
        <f aca="false">Operating!M25+SUM(Staffing!$C$6:$C$10)</f>
        <v>5</v>
      </c>
      <c r="F17" s="30" t="n">
        <f aca="false">Operating!Y25+SUM(Staffing!$C$6:$C$10)</f>
        <v>9</v>
      </c>
      <c r="G17" s="30" t="n">
        <f aca="false">Operating!AK25+SUM(Staffing!$C$6:$C$10)</f>
        <v>9</v>
      </c>
      <c r="H17" s="30" t="n">
        <f aca="false">Upside!M25+SUM(Staffing!$C$6:$C$10)</f>
        <v>7</v>
      </c>
      <c r="I17" s="30" t="n">
        <f aca="false">Upside!Y25+SUM(Staffing!$C$6:$C$10)</f>
        <v>11</v>
      </c>
      <c r="J17" s="30" t="n">
        <f aca="false">Upside!AK25+SUM(Staffing!$C$6:$C$10)</f>
        <v>11</v>
      </c>
    </row>
    <row r="18" customFormat="false" ht="27" hidden="false" customHeight="true" outlineLevel="0" collapsed="false">
      <c r="A18" s="25" t="s">
        <v>395</v>
      </c>
      <c r="B18" s="30" t="n">
        <f aca="false">Downside!M35</f>
        <v>0</v>
      </c>
      <c r="C18" s="30" t="n">
        <f aca="false">Downside!Y35</f>
        <v>0</v>
      </c>
      <c r="D18" s="30" t="n">
        <f aca="false">Downside!AK35</f>
        <v>0</v>
      </c>
      <c r="E18" s="30" t="n">
        <f aca="false">Operating!M35</f>
        <v>0</v>
      </c>
      <c r="F18" s="30" t="n">
        <f aca="false">Operating!Y35</f>
        <v>0</v>
      </c>
      <c r="G18" s="30" t="n">
        <f aca="false">Operating!AK35</f>
        <v>7</v>
      </c>
      <c r="H18" s="30" t="n">
        <f aca="false">Upside!M35</f>
        <v>0</v>
      </c>
      <c r="I18" s="30" t="n">
        <f aca="false">Upside!Y35</f>
        <v>0</v>
      </c>
      <c r="J18" s="30" t="n">
        <f aca="false">Upside!AK35</f>
        <v>40</v>
      </c>
    </row>
    <row r="21" customFormat="false" ht="15" hidden="false" customHeight="true" outlineLevel="0" collapsed="false">
      <c r="A21" s="23" t="s">
        <v>396</v>
      </c>
      <c r="B21" s="31" t="n">
        <f aca="false">Funding!B16</f>
        <v>1400000</v>
      </c>
    </row>
    <row r="23" customFormat="false" ht="15" hidden="false" customHeight="true" outlineLevel="0" collapsed="false">
      <c r="A23" s="23" t="s">
        <v>397</v>
      </c>
      <c r="B23" s="34" t="s">
        <v>398</v>
      </c>
      <c r="C23" s="34"/>
      <c r="D23" s="34"/>
      <c r="E23" s="34"/>
      <c r="F23" s="34"/>
      <c r="G23" s="34"/>
      <c r="H23" s="34"/>
      <c r="I23" s="34"/>
      <c r="J23" s="34"/>
    </row>
    <row r="24" customFormat="false" ht="15" hidden="false" customHeight="true" outlineLevel="0" collapsed="false">
      <c r="B24" s="34"/>
      <c r="C24" s="34"/>
      <c r="D24" s="34"/>
      <c r="E24" s="34"/>
      <c r="F24" s="34"/>
      <c r="G24" s="34"/>
      <c r="H24" s="34"/>
      <c r="I24" s="34"/>
      <c r="J24" s="34"/>
    </row>
    <row r="25" customFormat="false" ht="15" hidden="false" customHeight="true" outlineLevel="0" collapsed="false">
      <c r="B25" s="34"/>
      <c r="C25" s="34"/>
      <c r="D25" s="34"/>
      <c r="E25" s="34"/>
      <c r="F25" s="34"/>
      <c r="G25" s="34"/>
      <c r="H25" s="34"/>
      <c r="I25" s="34"/>
      <c r="J25" s="34"/>
    </row>
  </sheetData>
  <mergeCells count="3">
    <mergeCell ref="A1:J1"/>
    <mergeCell ref="A2:J4"/>
    <mergeCell ref="B23:J25"/>
  </mergeCells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&amp;LDashboard&amp;RPage &amp;P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9" min="2" style="20" width="19.71"/>
  </cols>
  <sheetData>
    <row r="1" customFormat="false" ht="31.5" hidden="false" customHeight="true" outlineLevel="0" collapsed="false">
      <c r="A1" s="21" t="s">
        <v>399</v>
      </c>
      <c r="B1" s="21"/>
      <c r="C1" s="21"/>
      <c r="D1" s="21"/>
      <c r="E1" s="21"/>
      <c r="F1" s="21"/>
      <c r="G1" s="21"/>
      <c r="H1" s="21"/>
      <c r="I1" s="21"/>
    </row>
    <row r="2" customFormat="false" ht="15" hidden="false" customHeight="true" outlineLevel="0" collapsed="false">
      <c r="A2" s="22" t="s">
        <v>400</v>
      </c>
      <c r="B2" s="22"/>
      <c r="C2" s="22"/>
      <c r="D2" s="22"/>
      <c r="E2" s="22"/>
      <c r="F2" s="22"/>
      <c r="G2" s="22"/>
      <c r="H2" s="22"/>
      <c r="I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  <c r="G3" s="22"/>
      <c r="H3" s="22"/>
      <c r="I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  <c r="G4" s="22"/>
      <c r="H4" s="22"/>
      <c r="I4" s="22"/>
    </row>
    <row r="5" customFormat="false" ht="27.75" hidden="false" customHeight="true" outlineLevel="0" collapsed="false">
      <c r="A5" s="23" t="s">
        <v>401</v>
      </c>
      <c r="B5" s="23" t="s">
        <v>402</v>
      </c>
      <c r="C5" s="23" t="s">
        <v>403</v>
      </c>
      <c r="D5" s="23" t="s">
        <v>404</v>
      </c>
      <c r="E5" s="23" t="s">
        <v>405</v>
      </c>
      <c r="F5" s="23" t="s">
        <v>406</v>
      </c>
      <c r="G5" s="23" t="s">
        <v>407</v>
      </c>
      <c r="H5" s="23" t="s">
        <v>408</v>
      </c>
      <c r="I5" s="23" t="s">
        <v>409</v>
      </c>
    </row>
    <row r="6" customFormat="false" ht="15" hidden="false" customHeight="true" outlineLevel="0" collapsed="false">
      <c r="A6" s="25" t="s">
        <v>171</v>
      </c>
      <c r="B6" s="30" t="n">
        <f aca="false">Downside!Y44</f>
        <v>19719.7932367256</v>
      </c>
      <c r="C6" s="30" t="n">
        <f aca="false">Downside!Y77</f>
        <v>181350.478394793</v>
      </c>
      <c r="D6" s="30" t="n">
        <f aca="false">Downside!AK77</f>
        <v>-248092.401232374</v>
      </c>
      <c r="E6" s="30" t="n">
        <f aca="false">MIN(Downside!B77:AK77)</f>
        <v>-248092.401232374</v>
      </c>
      <c r="F6" s="30" t="n">
        <f aca="false">MAX(0,-MIN(Downside!B74:AK74))</f>
        <v>1623092.40123237</v>
      </c>
      <c r="G6" s="30" t="n">
        <f aca="false">Downside!AK35</f>
        <v>0</v>
      </c>
      <c r="H6" s="30" t="n">
        <f aca="false">SUM(Downside!B58:AK58)</f>
        <v>-1522995.70564874</v>
      </c>
      <c r="I6" s="30" t="n">
        <f aca="false">Downside!AK79</f>
        <v>0</v>
      </c>
    </row>
    <row r="7" customFormat="false" ht="15" hidden="false" customHeight="true" outlineLevel="0" collapsed="false">
      <c r="A7" s="25" t="s">
        <v>172</v>
      </c>
      <c r="B7" s="30" t="n">
        <f aca="false">Operating!Y44</f>
        <v>88565.2235622102</v>
      </c>
      <c r="C7" s="30" t="n">
        <f aca="false">Operating!Y77</f>
        <v>926501.852442962</v>
      </c>
      <c r="D7" s="30" t="n">
        <f aca="false">Operating!AK77</f>
        <v>1338114.9567954</v>
      </c>
      <c r="E7" s="30" t="n">
        <f aca="false">MIN(Operating!B77:AK77)</f>
        <v>893431.70501389</v>
      </c>
      <c r="F7" s="30" t="n">
        <f aca="false">MAX(0,-MIN(Operating!B74:AK74))</f>
        <v>481568.29498611</v>
      </c>
      <c r="G7" s="30" t="n">
        <f aca="false">Operating!AK35</f>
        <v>7</v>
      </c>
      <c r="H7" s="30" t="n">
        <f aca="false">SUM(Operating!B58:AK58)</f>
        <v>339262.445282418</v>
      </c>
      <c r="I7" s="30" t="n">
        <f aca="false">Operating!AK79</f>
        <v>0</v>
      </c>
    </row>
    <row r="8" customFormat="false" ht="15" hidden="false" customHeight="true" outlineLevel="0" collapsed="false">
      <c r="A8" s="25" t="s">
        <v>173</v>
      </c>
      <c r="B8" s="30" t="n">
        <f aca="false">Upside!Y44</f>
        <v>186591.011872011</v>
      </c>
      <c r="C8" s="30" t="n">
        <f aca="false">Upside!Y77</f>
        <v>2083328.29878024</v>
      </c>
      <c r="D8" s="30" t="n">
        <f aca="false">Upside!AK77</f>
        <v>3271880.0296398</v>
      </c>
      <c r="E8" s="30" t="n">
        <f aca="false">MIN(Upside!B77:AK77)</f>
        <v>1215932.06210354</v>
      </c>
      <c r="F8" s="30" t="n">
        <f aca="false">MAX(0,-MIN(Upside!B74:AK74))</f>
        <v>159067.93789646</v>
      </c>
      <c r="G8" s="30" t="n">
        <f aca="false">Upside!AK35</f>
        <v>40</v>
      </c>
      <c r="H8" s="30" t="n">
        <f aca="false">SUM(Upside!B58:AK58)</f>
        <v>2641658.39295607</v>
      </c>
      <c r="I8" s="30" t="n">
        <f aca="false">Upside!AK79</f>
        <v>1871880.0296398</v>
      </c>
    </row>
    <row r="9" customFormat="false" ht="15" hidden="false" customHeight="true" outlineLevel="0" collapsed="false">
      <c r="A9" s="25" t="s">
        <v>174</v>
      </c>
      <c r="B9" s="30" t="n">
        <f aca="false">'No sales'!Y44</f>
        <v>0</v>
      </c>
      <c r="C9" s="30" t="n">
        <f aca="false">'No sales'!Y77</f>
        <v>-56000</v>
      </c>
      <c r="D9" s="30" t="n">
        <f aca="false">'No sales'!AK77</f>
        <v>-764000</v>
      </c>
      <c r="E9" s="30" t="n">
        <f aca="false">MIN('No sales'!B77:AK77)</f>
        <v>-764000</v>
      </c>
      <c r="F9" s="30" t="n">
        <f aca="false">MAX(0,-MIN('No sales'!B74:AK74))</f>
        <v>2139000</v>
      </c>
      <c r="G9" s="30" t="n">
        <f aca="false">'No sales'!AK35</f>
        <v>0</v>
      </c>
      <c r="H9" s="30" t="n">
        <f aca="false">SUM('No sales'!B58:AK58)</f>
        <v>-2124000</v>
      </c>
      <c r="I9" s="30" t="n">
        <f aca="false">'No sales'!AK79</f>
        <v>0</v>
      </c>
    </row>
    <row r="10" customFormat="false" ht="15" hidden="false" customHeight="true" outlineLevel="0" collapsed="false">
      <c r="A10" s="25" t="s">
        <v>175</v>
      </c>
      <c r="B10" s="30" t="n">
        <f aca="false">'Price stress'!Y44</f>
        <v>70852.1788497682</v>
      </c>
      <c r="C10" s="30" t="n">
        <f aca="false">'Price stress'!Y77</f>
        <v>679067.22159626</v>
      </c>
      <c r="D10" s="30" t="n">
        <f aca="false">'Price stress'!AK77</f>
        <v>806561.625309595</v>
      </c>
      <c r="E10" s="30" t="n">
        <f aca="false">MIN('Price stress'!B77:AK77)</f>
        <v>677301.293653915</v>
      </c>
      <c r="F10" s="30" t="n">
        <f aca="false">MAX(0,-MIN('Price stress'!B74:AK74))</f>
        <v>697698.706346085</v>
      </c>
      <c r="G10" s="30" t="n">
        <f aca="false">'Price stress'!AK35</f>
        <v>7</v>
      </c>
      <c r="H10" s="30" t="n">
        <f aca="false">SUM('Price stress'!B58:AK58)</f>
        <v>-353323.988752587</v>
      </c>
      <c r="I10" s="30" t="n">
        <f aca="false">'Price stress'!AK79</f>
        <v>0</v>
      </c>
    </row>
    <row r="11" customFormat="false" ht="15" hidden="false" customHeight="true" outlineLevel="0" collapsed="false">
      <c r="A11" s="25" t="s">
        <v>176</v>
      </c>
      <c r="B11" s="30" t="n">
        <f aca="false">'Launch stress'!Y44</f>
        <v>78932.3213572189</v>
      </c>
      <c r="C11" s="30" t="n">
        <f aca="false">'Launch stress'!Y77</f>
        <v>807742.805608403</v>
      </c>
      <c r="D11" s="30" t="n">
        <f aca="false">'Launch stress'!AK77</f>
        <v>1163439.12538227</v>
      </c>
      <c r="E11" s="30" t="n">
        <f aca="false">MIN('Launch stress'!B77:AK77)</f>
        <v>791502.95501389</v>
      </c>
      <c r="F11" s="30" t="n">
        <f aca="false">MAX(0,-MIN('Launch stress'!B74:AK74))</f>
        <v>583497.044986111</v>
      </c>
      <c r="G11" s="30" t="n">
        <f aca="false">'Launch stress'!AK35</f>
        <v>4</v>
      </c>
      <c r="H11" s="30" t="n">
        <f aca="false">SUM('Launch stress'!B58:AK58)</f>
        <v>113507.303153748</v>
      </c>
      <c r="I11" s="30" t="n">
        <f aca="false">'Launch stress'!AK79</f>
        <v>0</v>
      </c>
    </row>
    <row r="12" customFormat="false" ht="15" hidden="false" customHeight="true" outlineLevel="0" collapsed="false">
      <c r="A12" s="25" t="s">
        <v>177</v>
      </c>
      <c r="B12" s="30" t="n">
        <f aca="false">'Usage stress'!Y44</f>
        <v>88565.2235622102</v>
      </c>
      <c r="C12" s="30" t="n">
        <f aca="false">'Usage stress'!Y77</f>
        <v>801443.448178067</v>
      </c>
      <c r="D12" s="30" t="n">
        <f aca="false">'Usage stress'!AK77</f>
        <v>1027935.56644784</v>
      </c>
      <c r="E12" s="30" t="n">
        <f aca="false">MIN('Usage stress'!B77:AK77)</f>
        <v>801443.448178067</v>
      </c>
      <c r="F12" s="30" t="n">
        <f aca="false">MAX(0,-MIN('Usage stress'!B74:AK74))</f>
        <v>573556.551821933</v>
      </c>
      <c r="G12" s="30" t="n">
        <f aca="false">'Usage stress'!AK35</f>
        <v>7</v>
      </c>
      <c r="H12" s="30" t="n">
        <f aca="false">SUM('Usage stress'!B58:AK58)</f>
        <v>-52407.2796101866</v>
      </c>
      <c r="I12" s="30" t="n">
        <f aca="false">'Usage stress'!AK79</f>
        <v>0</v>
      </c>
    </row>
    <row r="13" customFormat="false" ht="15" hidden="false" customHeight="true" outlineLevel="0" collapsed="false">
      <c r="A13" s="25" t="s">
        <v>178</v>
      </c>
      <c r="B13" s="30" t="n">
        <f aca="false">'Customer loss'!Y44</f>
        <v>78712.3334781143</v>
      </c>
      <c r="C13" s="30" t="n">
        <f aca="false">'Customer loss'!Y77</f>
        <v>897977.34119665</v>
      </c>
      <c r="D13" s="30" t="n">
        <f aca="false">'Customer loss'!AK77</f>
        <v>1265785.57113381</v>
      </c>
      <c r="E13" s="30" t="n">
        <f aca="false">MIN('Customer loss'!B77:AK77)</f>
        <v>880687.025676156</v>
      </c>
      <c r="F13" s="30" t="n">
        <f aca="false">MAX(0,-MIN('Customer loss'!B74:AK74))</f>
        <v>494312.974323844</v>
      </c>
      <c r="G13" s="30" t="n">
        <f aca="false">'Customer loss'!AK35</f>
        <v>5</v>
      </c>
      <c r="H13" s="30" t="n">
        <f aca="false">SUM('Customer loss'!B58:AK58)</f>
        <v>243818.00668033</v>
      </c>
      <c r="I13" s="30" t="n">
        <f aca="false">'Customer loss'!AK79</f>
        <v>0</v>
      </c>
    </row>
    <row r="14" customFormat="false" ht="15" hidden="false" customHeight="true" outlineLevel="0" collapsed="false">
      <c r="A14" s="25" t="s">
        <v>179</v>
      </c>
      <c r="B14" s="30" t="n">
        <f aca="false">'Pay stress'!Y44</f>
        <v>88565.2235622102</v>
      </c>
      <c r="C14" s="30" t="n">
        <f aca="false">'Pay stress'!Y77</f>
        <v>635543.241386737</v>
      </c>
      <c r="D14" s="30" t="n">
        <f aca="false">'Pay stress'!AK77</f>
        <v>877281.345739173</v>
      </c>
      <c r="E14" s="30" t="n">
        <f aca="false">MIN('Pay stress'!B77:AK77)</f>
        <v>635543.241386737</v>
      </c>
      <c r="F14" s="30" t="n">
        <f aca="false">MAX(0,-MIN('Pay stress'!B74:AK74))</f>
        <v>739456.758613263</v>
      </c>
      <c r="G14" s="30" t="n">
        <f aca="false">'Pay stress'!AK35</f>
        <v>7</v>
      </c>
      <c r="H14" s="30" t="n">
        <f aca="false">SUM('Pay stress'!B58:AK58)</f>
        <v>-204237.554717582</v>
      </c>
      <c r="I14" s="30" t="n">
        <f aca="false">'Pay stress'!AK79</f>
        <v>0</v>
      </c>
    </row>
    <row r="18" customFormat="false" ht="15" hidden="false" customHeight="true" outlineLevel="0" collapsed="false">
      <c r="A18" s="23" t="s">
        <v>410</v>
      </c>
      <c r="B18" s="30" t="n">
        <f aca="false">Inputs!$B$20</f>
        <v>65000</v>
      </c>
    </row>
    <row r="19" customFormat="false" ht="15" hidden="false" customHeight="true" outlineLevel="0" collapsed="false">
      <c r="A19" s="34" t="s">
        <v>411</v>
      </c>
      <c r="B19" s="34"/>
      <c r="C19" s="34"/>
      <c r="D19" s="34"/>
      <c r="E19" s="34"/>
      <c r="F19" s="34"/>
      <c r="G19" s="34"/>
      <c r="H19" s="34"/>
      <c r="I19" s="34"/>
    </row>
    <row r="20" customFormat="false" ht="15" hidden="false" customHeight="true" outlineLevel="0" collapsed="false">
      <c r="A20" s="34"/>
      <c r="B20" s="34"/>
      <c r="C20" s="34"/>
      <c r="D20" s="34"/>
      <c r="E20" s="34"/>
      <c r="F20" s="34"/>
      <c r="G20" s="34"/>
      <c r="H20" s="34"/>
      <c r="I20" s="34"/>
    </row>
    <row r="21" customFormat="false" ht="15" hidden="false" customHeight="true" outlineLevel="0" collapsed="false">
      <c r="A21" s="20" t="s">
        <v>412</v>
      </c>
      <c r="B21" s="30" t="n">
        <f aca="false">ROUNDUP(Inputs!$B$20/SUM(Operating!B21:B22),0)</f>
        <v>29</v>
      </c>
    </row>
    <row r="22" customFormat="false" ht="15" hidden="false" customHeight="true" outlineLevel="0" collapsed="false">
      <c r="A22" s="20" t="s">
        <v>413</v>
      </c>
      <c r="B22" s="30" t="n">
        <f aca="false">ROUNDUP((Operating!Y46+Operating!Y47+SUM(Operating!Y52:Y55))/(SUM(Operating!Y21:Y22)*(1-Cases!C28-Inputs!B31)-(Inputs!B29+(Cases!C19+Cases!C20)*Inputs!B30)),0)</f>
        <v>50</v>
      </c>
    </row>
    <row r="23" customFormat="false" ht="15" hidden="false" customHeight="true" outlineLevel="0" collapsed="false">
      <c r="A23" s="22" t="s">
        <v>414</v>
      </c>
      <c r="B23" s="22"/>
      <c r="C23" s="22"/>
      <c r="D23" s="22"/>
      <c r="E23" s="22"/>
      <c r="F23" s="22"/>
      <c r="G23" s="22"/>
      <c r="H23" s="22"/>
      <c r="I23" s="22"/>
    </row>
    <row r="24" customFormat="false" ht="15" hidden="false" customHeight="true" outlineLevel="0" collapsed="false">
      <c r="A24" s="22"/>
      <c r="B24" s="22"/>
      <c r="C24" s="22"/>
      <c r="D24" s="22"/>
      <c r="E24" s="22"/>
      <c r="F24" s="22"/>
      <c r="G24" s="22"/>
      <c r="H24" s="22"/>
      <c r="I24" s="22"/>
    </row>
  </sheetData>
  <mergeCells count="4">
    <mergeCell ref="A1:I1"/>
    <mergeCell ref="A2:I4"/>
    <mergeCell ref="A19:I20"/>
    <mergeCell ref="A23:I24"/>
  </mergeCells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&amp;LSensitivities&amp;RPage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5" min="2" style="20" width="22.71"/>
    <col collapsed="false" customWidth="true" hidden="false" outlineLevel="0" max="6" min="6" style="20" width="80.71"/>
  </cols>
  <sheetData>
    <row r="1" customFormat="false" ht="31.5" hidden="false" customHeight="true" outlineLevel="0" collapsed="false">
      <c r="A1" s="21" t="s">
        <v>415</v>
      </c>
      <c r="B1" s="21"/>
      <c r="C1" s="21"/>
      <c r="D1" s="21"/>
      <c r="E1" s="21"/>
      <c r="F1" s="21"/>
    </row>
    <row r="2" customFormat="false" ht="15" hidden="false" customHeight="true" outlineLevel="0" collapsed="false">
      <c r="A2" s="22" t="s">
        <v>416</v>
      </c>
      <c r="B2" s="22"/>
      <c r="C2" s="22"/>
      <c r="D2" s="22"/>
      <c r="E2" s="22"/>
      <c r="F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</row>
    <row r="5" customFormat="false" ht="15" hidden="false" customHeight="true" outlineLevel="0" collapsed="false">
      <c r="A5" s="23" t="s">
        <v>417</v>
      </c>
      <c r="B5" s="23" t="s">
        <v>6</v>
      </c>
      <c r="C5" s="23" t="s">
        <v>7</v>
      </c>
      <c r="D5" s="23" t="s">
        <v>8</v>
      </c>
      <c r="E5" s="23" t="s">
        <v>418</v>
      </c>
      <c r="F5" s="23" t="s">
        <v>419</v>
      </c>
    </row>
    <row r="6" customFormat="false" ht="15" hidden="false" customHeight="true" outlineLevel="0" collapsed="false">
      <c r="A6" s="25" t="s">
        <v>420</v>
      </c>
      <c r="B6" s="30" t="n">
        <v>3634391.60520767</v>
      </c>
      <c r="C6" s="30" t="n">
        <v>14343965.6547186</v>
      </c>
      <c r="D6" s="30" t="n">
        <v>34024377.6397194</v>
      </c>
      <c r="E6" s="33" t="s">
        <v>421</v>
      </c>
      <c r="F6" s="27" t="s">
        <v>422</v>
      </c>
    </row>
    <row r="7" customFormat="false" ht="15" hidden="false" customHeight="true" outlineLevel="0" collapsed="false">
      <c r="A7" s="25" t="s">
        <v>423</v>
      </c>
      <c r="B7" s="30" t="n">
        <v>649849.85551046</v>
      </c>
      <c r="C7" s="30" t="n">
        <v>4312575.89335774</v>
      </c>
      <c r="D7" s="30" t="n">
        <v>10408958.0272581</v>
      </c>
      <c r="E7" s="33" t="s">
        <v>421</v>
      </c>
      <c r="F7" s="27" t="s">
        <v>424</v>
      </c>
    </row>
    <row r="8" customFormat="false" ht="15" hidden="false" customHeight="true" outlineLevel="0" collapsed="false">
      <c r="A8" s="25" t="s">
        <v>425</v>
      </c>
      <c r="B8" s="30" t="n">
        <v>1129849.85551046</v>
      </c>
      <c r="C8" s="30" t="n">
        <v>5442425.7488682</v>
      </c>
      <c r="D8" s="30" t="n">
        <v>15851383.7761263</v>
      </c>
      <c r="E8" s="33" t="s">
        <v>421</v>
      </c>
      <c r="F8" s="27" t="s">
        <v>426</v>
      </c>
    </row>
    <row r="11" customFormat="false" ht="48" hidden="false" customHeight="true" outlineLevel="0" collapsed="false">
      <c r="A11" s="23" t="s">
        <v>427</v>
      </c>
      <c r="B11" s="24" t="s">
        <v>428</v>
      </c>
      <c r="C11" s="24"/>
      <c r="D11" s="24"/>
      <c r="E11" s="24"/>
      <c r="F11" s="27" t="s">
        <v>429</v>
      </c>
    </row>
    <row r="12" customFormat="false" ht="48" hidden="false" customHeight="true" outlineLevel="0" collapsed="false">
      <c r="A12" s="23" t="s">
        <v>430</v>
      </c>
      <c r="B12" s="24" t="s">
        <v>431</v>
      </c>
      <c r="C12" s="24"/>
      <c r="D12" s="24"/>
      <c r="E12" s="24"/>
      <c r="F12" s="27" t="s">
        <v>432</v>
      </c>
    </row>
    <row r="13" customFormat="false" ht="48" hidden="false" customHeight="true" outlineLevel="0" collapsed="false">
      <c r="A13" s="23" t="s">
        <v>433</v>
      </c>
      <c r="B13" s="24" t="s">
        <v>434</v>
      </c>
      <c r="C13" s="24"/>
      <c r="D13" s="24"/>
      <c r="E13" s="24"/>
      <c r="F13" s="27" t="s">
        <v>435</v>
      </c>
    </row>
    <row r="14" customFormat="false" ht="48" hidden="false" customHeight="true" outlineLevel="0" collapsed="false">
      <c r="A14" s="23" t="s">
        <v>436</v>
      </c>
      <c r="B14" s="24" t="s">
        <v>437</v>
      </c>
      <c r="C14" s="24"/>
      <c r="D14" s="24"/>
      <c r="E14" s="24"/>
      <c r="F14" s="27" t="s">
        <v>438</v>
      </c>
    </row>
    <row r="15" customFormat="false" ht="48" hidden="false" customHeight="true" outlineLevel="0" collapsed="false">
      <c r="A15" s="23" t="s">
        <v>439</v>
      </c>
      <c r="B15" s="24" t="s">
        <v>440</v>
      </c>
      <c r="C15" s="24"/>
      <c r="D15" s="24"/>
      <c r="E15" s="24"/>
      <c r="F15" s="27" t="s">
        <v>441</v>
      </c>
    </row>
    <row r="16" customFormat="false" ht="48" hidden="false" customHeight="true" outlineLevel="0" collapsed="false">
      <c r="A16" s="23" t="s">
        <v>442</v>
      </c>
      <c r="B16" s="24" t="s">
        <v>443</v>
      </c>
      <c r="C16" s="24"/>
      <c r="D16" s="24"/>
      <c r="E16" s="24"/>
      <c r="F16" s="27" t="s">
        <v>444</v>
      </c>
    </row>
    <row r="17" customFormat="false" ht="48" hidden="false" customHeight="true" outlineLevel="0" collapsed="false">
      <c r="A17" s="23" t="s">
        <v>445</v>
      </c>
      <c r="B17" s="24" t="s">
        <v>446</v>
      </c>
      <c r="C17" s="24"/>
      <c r="D17" s="24"/>
      <c r="E17" s="24"/>
      <c r="F17" s="27" t="s">
        <v>447</v>
      </c>
    </row>
    <row r="18" customFormat="false" ht="48" hidden="false" customHeight="true" outlineLevel="0" collapsed="false">
      <c r="A18" s="23" t="s">
        <v>448</v>
      </c>
      <c r="B18" s="24" t="s">
        <v>449</v>
      </c>
      <c r="C18" s="24"/>
      <c r="D18" s="24"/>
      <c r="E18" s="24"/>
      <c r="F18" s="27" t="s">
        <v>450</v>
      </c>
    </row>
  </sheetData>
  <mergeCells count="10">
    <mergeCell ref="A1:F1"/>
    <mergeCell ref="A2:F4"/>
    <mergeCell ref="B11:E11"/>
    <mergeCell ref="B12:E12"/>
    <mergeCell ref="B13:E13"/>
    <mergeCell ref="B14:E14"/>
    <mergeCell ref="B15:E15"/>
    <mergeCell ref="B16:E16"/>
    <mergeCell ref="B17:E17"/>
    <mergeCell ref="B18:E18"/>
  </mergeCells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&amp;LHistorical comparison&amp;RPage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2" min="2" style="20" width="24.71"/>
    <col collapsed="false" customWidth="true" hidden="false" outlineLevel="0" max="3" min="3" style="20" width="74.71"/>
    <col collapsed="false" customWidth="true" hidden="false" outlineLevel="0" max="4" min="4" style="20" width="90.71"/>
  </cols>
  <sheetData>
    <row r="1" customFormat="false" ht="31.5" hidden="false" customHeight="true" outlineLevel="0" collapsed="false">
      <c r="A1" s="21" t="s">
        <v>451</v>
      </c>
      <c r="B1" s="21"/>
      <c r="C1" s="21"/>
      <c r="D1" s="21"/>
    </row>
    <row r="2" customFormat="false" ht="15" hidden="false" customHeight="true" outlineLevel="0" collapsed="false">
      <c r="A2" s="22" t="s">
        <v>452</v>
      </c>
      <c r="B2" s="22"/>
      <c r="C2" s="22"/>
      <c r="D2" s="22"/>
    </row>
    <row r="3" customFormat="false" ht="15" hidden="false" customHeight="true" outlineLevel="0" collapsed="false">
      <c r="A3" s="22"/>
      <c r="B3" s="22"/>
      <c r="C3" s="22"/>
      <c r="D3" s="22"/>
    </row>
    <row r="4" customFormat="false" ht="15" hidden="false" customHeight="true" outlineLevel="0" collapsed="false">
      <c r="A4" s="22"/>
      <c r="B4" s="22"/>
      <c r="C4" s="22"/>
      <c r="D4" s="22"/>
    </row>
    <row r="5" customFormat="false" ht="15" hidden="false" customHeight="true" outlineLevel="0" collapsed="false">
      <c r="A5" s="23" t="s">
        <v>453</v>
      </c>
      <c r="B5" s="23" t="s">
        <v>454</v>
      </c>
      <c r="C5" s="23" t="s">
        <v>455</v>
      </c>
      <c r="D5" s="23" t="s">
        <v>456</v>
      </c>
    </row>
    <row r="6" customFormat="false" ht="58.5" hidden="false" customHeight="true" outlineLevel="0" collapsed="false">
      <c r="A6" s="25" t="s">
        <v>457</v>
      </c>
      <c r="B6" s="25" t="s">
        <v>458</v>
      </c>
      <c r="C6" s="25" t="s">
        <v>459</v>
      </c>
      <c r="D6" s="25" t="s">
        <v>460</v>
      </c>
    </row>
    <row r="7" customFormat="false" ht="58.5" hidden="false" customHeight="true" outlineLevel="0" collapsed="false">
      <c r="A7" s="25" t="s">
        <v>461</v>
      </c>
      <c r="B7" s="25" t="s">
        <v>462</v>
      </c>
      <c r="C7" s="25" t="s">
        <v>463</v>
      </c>
      <c r="D7" s="25" t="s">
        <v>464</v>
      </c>
    </row>
    <row r="8" customFormat="false" ht="58.5" hidden="false" customHeight="true" outlineLevel="0" collapsed="false">
      <c r="A8" s="25" t="s">
        <v>465</v>
      </c>
      <c r="B8" s="25" t="s">
        <v>466</v>
      </c>
      <c r="C8" s="25" t="s">
        <v>467</v>
      </c>
      <c r="D8" s="25" t="s">
        <v>468</v>
      </c>
    </row>
    <row r="9" customFormat="false" ht="58.5" hidden="false" customHeight="true" outlineLevel="0" collapsed="false">
      <c r="A9" s="25" t="s">
        <v>469</v>
      </c>
      <c r="B9" s="25" t="s">
        <v>470</v>
      </c>
      <c r="C9" s="25" t="s">
        <v>471</v>
      </c>
      <c r="D9" s="25" t="s">
        <v>472</v>
      </c>
    </row>
    <row r="10" customFormat="false" ht="58.5" hidden="false" customHeight="true" outlineLevel="0" collapsed="false">
      <c r="A10" s="25" t="s">
        <v>473</v>
      </c>
      <c r="B10" s="25" t="s">
        <v>474</v>
      </c>
      <c r="C10" s="25" t="s">
        <v>475</v>
      </c>
      <c r="D10" s="25" t="s">
        <v>476</v>
      </c>
    </row>
    <row r="11" customFormat="false" ht="58.5" hidden="false" customHeight="true" outlineLevel="0" collapsed="false">
      <c r="A11" s="25" t="s">
        <v>477</v>
      </c>
      <c r="B11" s="25" t="s">
        <v>478</v>
      </c>
      <c r="C11" s="25" t="s">
        <v>479</v>
      </c>
      <c r="D11" s="25" t="s">
        <v>480</v>
      </c>
    </row>
    <row r="12" customFormat="false" ht="58.5" hidden="false" customHeight="true" outlineLevel="0" collapsed="false">
      <c r="A12" s="25" t="s">
        <v>481</v>
      </c>
      <c r="B12" s="25" t="s">
        <v>482</v>
      </c>
      <c r="C12" s="25" t="s">
        <v>483</v>
      </c>
      <c r="D12" s="25" t="s">
        <v>484</v>
      </c>
    </row>
    <row r="13" customFormat="false" ht="58.5" hidden="false" customHeight="true" outlineLevel="0" collapsed="false">
      <c r="A13" s="25" t="s">
        <v>485</v>
      </c>
      <c r="B13" s="25" t="s">
        <v>486</v>
      </c>
      <c r="C13" s="25" t="s">
        <v>487</v>
      </c>
      <c r="D13" s="25" t="s">
        <v>488</v>
      </c>
    </row>
    <row r="14" customFormat="false" ht="58.5" hidden="false" customHeight="true" outlineLevel="0" collapsed="false">
      <c r="A14" s="25" t="s">
        <v>489</v>
      </c>
      <c r="B14" s="25" t="s">
        <v>490</v>
      </c>
      <c r="C14" s="25" t="s">
        <v>491</v>
      </c>
      <c r="D14" s="25" t="s">
        <v>492</v>
      </c>
    </row>
    <row r="15" customFormat="false" ht="58.5" hidden="false" customHeight="true" outlineLevel="0" collapsed="false">
      <c r="A15" s="25" t="s">
        <v>493</v>
      </c>
      <c r="B15" s="25" t="s">
        <v>494</v>
      </c>
      <c r="C15" s="25" t="s">
        <v>495</v>
      </c>
      <c r="D15" s="25" t="s">
        <v>496</v>
      </c>
    </row>
    <row r="16" customFormat="false" ht="58.5" hidden="false" customHeight="true" outlineLevel="0" collapsed="false">
      <c r="A16" s="25" t="s">
        <v>497</v>
      </c>
      <c r="B16" s="25" t="s">
        <v>498</v>
      </c>
      <c r="C16" s="25" t="s">
        <v>499</v>
      </c>
      <c r="D16" s="25" t="s">
        <v>500</v>
      </c>
    </row>
    <row r="17" customFormat="false" ht="58.5" hidden="false" customHeight="true" outlineLevel="0" collapsed="false">
      <c r="A17" s="25" t="s">
        <v>501</v>
      </c>
      <c r="B17" s="25" t="s">
        <v>502</v>
      </c>
      <c r="C17" s="25" t="s">
        <v>503</v>
      </c>
      <c r="D17" s="25" t="s">
        <v>504</v>
      </c>
    </row>
    <row r="18" customFormat="false" ht="58.5" hidden="false" customHeight="true" outlineLevel="0" collapsed="false">
      <c r="A18" s="25" t="s">
        <v>505</v>
      </c>
      <c r="B18" s="25" t="s">
        <v>506</v>
      </c>
      <c r="C18" s="25" t="s">
        <v>507</v>
      </c>
      <c r="D18" s="25" t="s">
        <v>508</v>
      </c>
    </row>
    <row r="19" customFormat="false" ht="58.5" hidden="false" customHeight="true" outlineLevel="0" collapsed="false">
      <c r="A19" s="25" t="s">
        <v>509</v>
      </c>
      <c r="B19" s="25" t="s">
        <v>510</v>
      </c>
      <c r="C19" s="25" t="s">
        <v>511</v>
      </c>
      <c r="D19" s="25" t="s">
        <v>512</v>
      </c>
    </row>
    <row r="20" customFormat="false" ht="58.5" hidden="false" customHeight="true" outlineLevel="0" collapsed="false">
      <c r="A20" s="25" t="s">
        <v>513</v>
      </c>
      <c r="B20" s="25" t="s">
        <v>514</v>
      </c>
      <c r="C20" s="25" t="s">
        <v>515</v>
      </c>
      <c r="D20" s="25" t="s">
        <v>516</v>
      </c>
    </row>
  </sheetData>
  <mergeCells count="2">
    <mergeCell ref="A1:D1"/>
    <mergeCell ref="A2:D4"/>
  </mergeCells>
  <hyperlinks>
    <hyperlink ref="D9" r:id="rId1" display="https://work.quantecho.io/dashboard/workspace/28DyI0Go1EbGHo9sl4KULq1oX8l4uA9L/docs/hyjoeihzwzemrl27mlp9so6o"/>
    <hyperlink ref="D10" r:id="rId2" display="https://work.quantecho.io/dashboard/workspace/28DyI0Go1EbGHo9sl4KULq1oX8l4uA9L/docs/jdawj9ja1sday0pyn6ki47xy"/>
    <hyperlink ref="D12" r:id="rId3" display="https://work.quantecho.io/dashboard/workspace/28DyI0Go1EbGHo9sl4KULq1oX8l4uA9L/docs/cvl6ssw0mf59qyk0e37thujr"/>
    <hyperlink ref="D19" r:id="rId4" display="https://www.ifrs.org/issued-standards/list-of-standards/ifrs-15-revenue-from-contracts-with-customers/"/>
    <hyperlink ref="D20" r:id="rId5" display="https://www.sba.gov/loans/7a-loans/"/>
  </hyperlinks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&amp;LSources&amp;RPage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20" width="48.72"/>
    <col collapsed="false" customWidth="true" hidden="false" outlineLevel="0" max="10" min="2" style="20" width="17.71"/>
  </cols>
  <sheetData>
    <row r="1" customFormat="false" ht="31.5" hidden="false" customHeight="true" outlineLevel="0" collapsed="false">
      <c r="A1" s="21" t="s">
        <v>517</v>
      </c>
      <c r="B1" s="21"/>
      <c r="C1" s="21"/>
      <c r="D1" s="21"/>
      <c r="E1" s="21"/>
      <c r="F1" s="21"/>
      <c r="G1" s="21"/>
      <c r="H1" s="21"/>
      <c r="I1" s="21"/>
      <c r="J1" s="21"/>
    </row>
    <row r="2" customFormat="false" ht="15" hidden="false" customHeight="true" outlineLevel="0" collapsed="false">
      <c r="A2" s="22" t="s">
        <v>518</v>
      </c>
      <c r="B2" s="22"/>
      <c r="C2" s="22"/>
      <c r="D2" s="22"/>
      <c r="E2" s="22"/>
      <c r="F2" s="22"/>
      <c r="G2" s="22"/>
      <c r="H2" s="22"/>
      <c r="I2" s="22"/>
      <c r="J2" s="22"/>
    </row>
    <row r="3" customFormat="false" ht="15" hidden="false" customHeight="true" outlineLevel="0" collapsed="false">
      <c r="A3" s="22"/>
      <c r="B3" s="22"/>
      <c r="C3" s="22"/>
      <c r="D3" s="22"/>
      <c r="E3" s="22"/>
      <c r="F3" s="22"/>
      <c r="G3" s="22"/>
      <c r="H3" s="22"/>
      <c r="I3" s="22"/>
      <c r="J3" s="22"/>
    </row>
    <row r="4" customFormat="false" ht="15" hidden="false" customHeight="true" outlineLevel="0" collapsed="false">
      <c r="A4" s="22"/>
      <c r="B4" s="22"/>
      <c r="C4" s="22"/>
      <c r="D4" s="22"/>
      <c r="E4" s="22"/>
      <c r="F4" s="22"/>
      <c r="G4" s="22"/>
      <c r="H4" s="22"/>
      <c r="I4" s="22"/>
      <c r="J4" s="22"/>
    </row>
    <row r="5" customFormat="false" ht="15" hidden="false" customHeight="true" outlineLevel="0" collapsed="false">
      <c r="A5" s="23" t="s">
        <v>519</v>
      </c>
      <c r="B5" s="23" t="s">
        <v>171</v>
      </c>
      <c r="C5" s="23" t="s">
        <v>172</v>
      </c>
      <c r="D5" s="23" t="s">
        <v>173</v>
      </c>
      <c r="E5" s="23" t="s">
        <v>174</v>
      </c>
      <c r="F5" s="23" t="s">
        <v>175</v>
      </c>
      <c r="G5" s="23" t="s">
        <v>176</v>
      </c>
      <c r="H5" s="23" t="s">
        <v>177</v>
      </c>
      <c r="I5" s="23" t="s">
        <v>178</v>
      </c>
      <c r="J5" s="23" t="s">
        <v>179</v>
      </c>
    </row>
    <row r="6" customFormat="false" ht="15" hidden="false" customHeight="true" outlineLevel="0" collapsed="false">
      <c r="A6" s="25" t="s">
        <v>520</v>
      </c>
      <c r="B6" s="25" t="str">
        <f aca="false">IF(AND(MAX(Downside!B81:AK81)&lt;0.000001,MIN(Downside!B81:AK81)&gt;-0.000001),"PASS","FAIL")</f>
        <v>PASS</v>
      </c>
      <c r="C6" s="25" t="str">
        <f aca="false">IF(AND(MAX(Operating!B81:AK81)&lt;0.000001,MIN(Operating!B81:AK81)&gt;-0.000001),"PASS","FAIL")</f>
        <v>PASS</v>
      </c>
      <c r="D6" s="25" t="str">
        <f aca="false">IF(AND(MAX(Upside!B81:AK81)&lt;0.000001,MIN(Upside!B81:AK81)&gt;-0.000001),"PASS","FAIL")</f>
        <v>PASS</v>
      </c>
      <c r="E6" s="25" t="str">
        <f aca="false">IF(AND(MAX('No sales'!B81:AK81)&lt;0.000001,MIN('No sales'!B81:AK81)&gt;-0.000001),"PASS","FAIL")</f>
        <v>PASS</v>
      </c>
      <c r="F6" s="25" t="str">
        <f aca="false">IF(AND(MAX('Price stress'!B81:AK81)&lt;0.000001,MIN('Price stress'!B81:AK81)&gt;-0.000001),"PASS","FAIL")</f>
        <v>PASS</v>
      </c>
      <c r="G6" s="25" t="str">
        <f aca="false">IF(AND(MAX('Launch stress'!B81:AK81)&lt;0.000001,MIN('Launch stress'!B81:AK81)&gt;-0.000001),"PASS","FAIL")</f>
        <v>PASS</v>
      </c>
      <c r="H6" s="25" t="str">
        <f aca="false">IF(AND(MAX('Usage stress'!B81:AK81)&lt;0.000001,MIN('Usage stress'!B81:AK81)&gt;-0.000001),"PASS","FAIL")</f>
        <v>PASS</v>
      </c>
      <c r="I6" s="25" t="str">
        <f aca="false">IF(AND(MAX('Customer loss'!B81:AK81)&lt;0.000001,MIN('Customer loss'!B81:AK81)&gt;-0.000001),"PASS","FAIL")</f>
        <v>PASS</v>
      </c>
      <c r="J6" s="25" t="str">
        <f aca="false">IF(AND(MAX('Pay stress'!B81:AK81)&lt;0.000001,MIN('Pay stress'!B81:AK81)&gt;-0.000001),"PASS","FAIL")</f>
        <v>PASS</v>
      </c>
    </row>
    <row r="7" customFormat="false" ht="15" hidden="false" customHeight="true" outlineLevel="0" collapsed="false">
      <c r="A7" s="25" t="s">
        <v>521</v>
      </c>
      <c r="B7" s="25" t="str">
        <f aca="false">IF(AND(MAX(Downside!B82:AK82)&lt;0.000001,MIN(Downside!B82:AK82)&gt;-0.000001),"PASS","FAIL")</f>
        <v>PASS</v>
      </c>
      <c r="C7" s="25" t="str">
        <f aca="false">IF(AND(MAX(Operating!B82:AK82)&lt;0.000001,MIN(Operating!B82:AK82)&gt;-0.000001),"PASS","FAIL")</f>
        <v>PASS</v>
      </c>
      <c r="D7" s="25" t="str">
        <f aca="false">IF(AND(MAX(Upside!B82:AK82)&lt;0.000001,MIN(Upside!B82:AK82)&gt;-0.000001),"PASS","FAIL")</f>
        <v>PASS</v>
      </c>
      <c r="E7" s="25" t="str">
        <f aca="false">IF(AND(MAX('No sales'!B82:AK82)&lt;0.000001,MIN('No sales'!B82:AK82)&gt;-0.000001),"PASS","FAIL")</f>
        <v>PASS</v>
      </c>
      <c r="F7" s="25" t="str">
        <f aca="false">IF(AND(MAX('Price stress'!B82:AK82)&lt;0.000001,MIN('Price stress'!B82:AK82)&gt;-0.000001),"PASS","FAIL")</f>
        <v>PASS</v>
      </c>
      <c r="G7" s="25" t="str">
        <f aca="false">IF(AND(MAX('Launch stress'!B82:AK82)&lt;0.000001,MIN('Launch stress'!B82:AK82)&gt;-0.000001),"PASS","FAIL")</f>
        <v>PASS</v>
      </c>
      <c r="H7" s="25" t="str">
        <f aca="false">IF(AND(MAX('Usage stress'!B82:AK82)&lt;0.000001,MIN('Usage stress'!B82:AK82)&gt;-0.000001),"PASS","FAIL")</f>
        <v>PASS</v>
      </c>
      <c r="I7" s="25" t="str">
        <f aca="false">IF(AND(MAX('Customer loss'!B82:AK82)&lt;0.000001,MIN('Customer loss'!B82:AK82)&gt;-0.000001),"PASS","FAIL")</f>
        <v>PASS</v>
      </c>
      <c r="J7" s="25" t="str">
        <f aca="false">IF(AND(MAX('Pay stress'!B82:AK82)&lt;0.000001,MIN('Pay stress'!B82:AK82)&gt;-0.000001),"PASS","FAIL")</f>
        <v>PASS</v>
      </c>
    </row>
    <row r="8" customFormat="false" ht="15" hidden="false" customHeight="true" outlineLevel="0" collapsed="false">
      <c r="A8" s="25" t="s">
        <v>522</v>
      </c>
      <c r="B8" s="25" t="str">
        <f aca="false">IF(AND(MAX(Downside!B83:AK83)&lt;0.000001,MIN(Downside!B83:AK83)&gt;-0.000001),"PASS","FAIL")</f>
        <v>PASS</v>
      </c>
      <c r="C8" s="25" t="str">
        <f aca="false">IF(AND(MAX(Operating!B83:AK83)&lt;0.000001,MIN(Operating!B83:AK83)&gt;-0.000001),"PASS","FAIL")</f>
        <v>PASS</v>
      </c>
      <c r="D8" s="25" t="str">
        <f aca="false">IF(AND(MAX(Upside!B83:AK83)&lt;0.000001,MIN(Upside!B83:AK83)&gt;-0.000001),"PASS","FAIL")</f>
        <v>PASS</v>
      </c>
      <c r="E8" s="25" t="str">
        <f aca="false">IF(AND(MAX('No sales'!B83:AK83)&lt;0.000001,MIN('No sales'!B83:AK83)&gt;-0.000001),"PASS","FAIL")</f>
        <v>PASS</v>
      </c>
      <c r="F8" s="25" t="str">
        <f aca="false">IF(AND(MAX('Price stress'!B83:AK83)&lt;0.000001,MIN('Price stress'!B83:AK83)&gt;-0.000001),"PASS","FAIL")</f>
        <v>PASS</v>
      </c>
      <c r="G8" s="25" t="str">
        <f aca="false">IF(AND(MAX('Launch stress'!B83:AK83)&lt;0.000001,MIN('Launch stress'!B83:AK83)&gt;-0.000001),"PASS","FAIL")</f>
        <v>PASS</v>
      </c>
      <c r="H8" s="25" t="str">
        <f aca="false">IF(AND(MAX('Usage stress'!B83:AK83)&lt;0.000001,MIN('Usage stress'!B83:AK83)&gt;-0.000001),"PASS","FAIL")</f>
        <v>PASS</v>
      </c>
      <c r="I8" s="25" t="str">
        <f aca="false">IF(AND(MAX('Customer loss'!B83:AK83)&lt;0.000001,MIN('Customer loss'!B83:AK83)&gt;-0.000001),"PASS","FAIL")</f>
        <v>PASS</v>
      </c>
      <c r="J8" s="25" t="str">
        <f aca="false">IF(AND(MAX('Pay stress'!B83:AK83)&lt;0.000001,MIN('Pay stress'!B83:AK83)&gt;-0.000001),"PASS","FAIL")</f>
        <v>PASS</v>
      </c>
    </row>
    <row r="9" customFormat="false" ht="15" hidden="false" customHeight="true" outlineLevel="0" collapsed="false">
      <c r="A9" s="25" t="s">
        <v>523</v>
      </c>
      <c r="B9" s="25" t="str">
        <f aca="false">IF(AND(MAX(Downside!B84:AK84)&lt;0.000001,MIN(Downside!B84:AK84)&gt;-0.000001),"PASS","FAIL")</f>
        <v>PASS</v>
      </c>
      <c r="C9" s="25" t="str">
        <f aca="false">IF(AND(MAX(Operating!B84:AK84)&lt;0.000001,MIN(Operating!B84:AK84)&gt;-0.000001),"PASS","FAIL")</f>
        <v>PASS</v>
      </c>
      <c r="D9" s="25" t="str">
        <f aca="false">IF(AND(MAX(Upside!B84:AK84)&lt;0.000001,MIN(Upside!B84:AK84)&gt;-0.000001),"PASS","FAIL")</f>
        <v>PASS</v>
      </c>
      <c r="E9" s="25" t="str">
        <f aca="false">IF(AND(MAX('No sales'!B84:AK84)&lt;0.000001,MIN('No sales'!B84:AK84)&gt;-0.000001),"PASS","FAIL")</f>
        <v>PASS</v>
      </c>
      <c r="F9" s="25" t="str">
        <f aca="false">IF(AND(MAX('Price stress'!B84:AK84)&lt;0.000001,MIN('Price stress'!B84:AK84)&gt;-0.000001),"PASS","FAIL")</f>
        <v>PASS</v>
      </c>
      <c r="G9" s="25" t="str">
        <f aca="false">IF(AND(MAX('Launch stress'!B84:AK84)&lt;0.000001,MIN('Launch stress'!B84:AK84)&gt;-0.000001),"PASS","FAIL")</f>
        <v>PASS</v>
      </c>
      <c r="H9" s="25" t="str">
        <f aca="false">IF(AND(MAX('Usage stress'!B84:AK84)&lt;0.000001,MIN('Usage stress'!B84:AK84)&gt;-0.000001),"PASS","FAIL")</f>
        <v>PASS</v>
      </c>
      <c r="I9" s="25" t="str">
        <f aca="false">IF(AND(MAX('Customer loss'!B84:AK84)&lt;0.000001,MIN('Customer loss'!B84:AK84)&gt;-0.000001),"PASS","FAIL")</f>
        <v>PASS</v>
      </c>
      <c r="J9" s="25" t="str">
        <f aca="false">IF(AND(MAX('Pay stress'!B84:AK84)&lt;0.000001,MIN('Pay stress'!B84:AK84)&gt;-0.000001),"PASS","FAIL")</f>
        <v>PASS</v>
      </c>
    </row>
    <row r="10" customFormat="false" ht="15" hidden="false" customHeight="true" outlineLevel="0" collapsed="false">
      <c r="A10" s="25" t="s">
        <v>524</v>
      </c>
      <c r="B10" s="25" t="str">
        <f aca="false">IF(AND(MIN(Downside!B85:AK85)&gt;-0.000001),"PASS","FAIL")</f>
        <v>PASS</v>
      </c>
      <c r="C10" s="25" t="str">
        <f aca="false">IF(AND(MIN(Operating!B85:AK85)&gt;-0.000001),"PASS","FAIL")</f>
        <v>PASS</v>
      </c>
      <c r="D10" s="25" t="str">
        <f aca="false">IF(AND(MIN(Upside!B85:AK85)&gt;-0.000001),"PASS","FAIL")</f>
        <v>PASS</v>
      </c>
      <c r="E10" s="25" t="str">
        <f aca="false">IF(AND(MIN('No sales'!B85:AK85)&gt;-0.000001),"PASS","FAIL")</f>
        <v>PASS</v>
      </c>
      <c r="F10" s="25" t="str">
        <f aca="false">IF(AND(MIN('Price stress'!B85:AK85)&gt;-0.000001),"PASS","FAIL")</f>
        <v>PASS</v>
      </c>
      <c r="G10" s="25" t="str">
        <f aca="false">IF(AND(MIN('Launch stress'!B85:AK85)&gt;-0.000001),"PASS","FAIL")</f>
        <v>PASS</v>
      </c>
      <c r="H10" s="25" t="str">
        <f aca="false">IF(AND(MIN('Usage stress'!B85:AK85)&gt;-0.000001),"PASS","FAIL")</f>
        <v>PASS</v>
      </c>
      <c r="I10" s="25" t="str">
        <f aca="false">IF(AND(MIN('Customer loss'!B85:AK85)&gt;-0.000001),"PASS","FAIL")</f>
        <v>PASS</v>
      </c>
      <c r="J10" s="25" t="str">
        <f aca="false">IF(AND(MIN('Pay stress'!B85:AK85)&gt;-0.000001),"PASS","FAIL")</f>
        <v>PASS</v>
      </c>
    </row>
    <row r="11" customFormat="false" ht="15" hidden="false" customHeight="true" outlineLevel="0" collapsed="false">
      <c r="A11" s="25" t="s">
        <v>525</v>
      </c>
      <c r="B11" s="25" t="str">
        <f aca="false">IF(AND(MIN(Downside!B86:AK86)&gt;-0.000001),"PASS","FAIL")</f>
        <v>PASS</v>
      </c>
      <c r="C11" s="25" t="str">
        <f aca="false">IF(AND(MIN(Operating!B86:AK86)&gt;-0.000001),"PASS","FAIL")</f>
        <v>PASS</v>
      </c>
      <c r="D11" s="25" t="str">
        <f aca="false">IF(AND(MIN(Upside!B86:AK86)&gt;-0.000001),"PASS","FAIL")</f>
        <v>PASS</v>
      </c>
      <c r="E11" s="25" t="str">
        <f aca="false">IF(AND(MIN('No sales'!B86:AK86)&gt;-0.000001),"PASS","FAIL")</f>
        <v>PASS</v>
      </c>
      <c r="F11" s="25" t="str">
        <f aca="false">IF(AND(MIN('Price stress'!B86:AK86)&gt;-0.000001),"PASS","FAIL")</f>
        <v>PASS</v>
      </c>
      <c r="G11" s="25" t="str">
        <f aca="false">IF(AND(MIN('Launch stress'!B86:AK86)&gt;-0.000001),"PASS","FAIL")</f>
        <v>PASS</v>
      </c>
      <c r="H11" s="25" t="str">
        <f aca="false">IF(AND(MIN('Usage stress'!B86:AK86)&gt;-0.000001),"PASS","FAIL")</f>
        <v>PASS</v>
      </c>
      <c r="I11" s="25" t="str">
        <f aca="false">IF(AND(MIN('Customer loss'!B86:AK86)&gt;-0.000001),"PASS","FAIL")</f>
        <v>PASS</v>
      </c>
      <c r="J11" s="25" t="str">
        <f aca="false">IF(AND(MIN('Pay stress'!B86:AK86)&gt;-0.000001),"PASS","FAIL")</f>
        <v>PASS</v>
      </c>
    </row>
    <row r="12" customFormat="false" ht="15" hidden="false" customHeight="true" outlineLevel="0" collapsed="false">
      <c r="A12" s="25" t="s">
        <v>526</v>
      </c>
      <c r="B12" s="25" t="str">
        <f aca="false">IF(AND(MAX(Downside!B90:AK90)&lt;0.000001,MIN(Downside!B90:AK90)&gt;-0.000001),"PASS","FAIL")</f>
        <v>PASS</v>
      </c>
      <c r="C12" s="25" t="str">
        <f aca="false">IF(AND(MAX(Operating!B90:AK90)&lt;0.000001,MIN(Operating!B90:AK90)&gt;-0.000001),"PASS","FAIL")</f>
        <v>PASS</v>
      </c>
      <c r="D12" s="25" t="str">
        <f aca="false">IF(AND(MAX(Upside!B90:AK90)&lt;0.000001,MIN(Upside!B90:AK90)&gt;-0.000001),"PASS","FAIL")</f>
        <v>PASS</v>
      </c>
      <c r="E12" s="25" t="str">
        <f aca="false">IF(AND(MAX('No sales'!B90:AK90)&lt;0.000001,MIN('No sales'!B90:AK90)&gt;-0.000001),"PASS","FAIL")</f>
        <v>PASS</v>
      </c>
      <c r="F12" s="25" t="str">
        <f aca="false">IF(AND(MAX('Price stress'!B90:AK90)&lt;0.000001,MIN('Price stress'!B90:AK90)&gt;-0.000001),"PASS","FAIL")</f>
        <v>PASS</v>
      </c>
      <c r="G12" s="25" t="str">
        <f aca="false">IF(AND(MAX('Launch stress'!B90:AK90)&lt;0.000001,MIN('Launch stress'!B90:AK90)&gt;-0.000001),"PASS","FAIL")</f>
        <v>PASS</v>
      </c>
      <c r="H12" s="25" t="str">
        <f aca="false">IF(AND(MAX('Usage stress'!B90:AK90)&lt;0.000001,MIN('Usage stress'!B90:AK90)&gt;-0.000001),"PASS","FAIL")</f>
        <v>PASS</v>
      </c>
      <c r="I12" s="25" t="str">
        <f aca="false">IF(AND(MAX('Customer loss'!B90:AK90)&lt;0.000001,MIN('Customer loss'!B90:AK90)&gt;-0.000001),"PASS","FAIL")</f>
        <v>PASS</v>
      </c>
      <c r="J12" s="25" t="str">
        <f aca="false">IF(AND(MAX('Pay stress'!B90:AK90)&lt;0.000001,MIN('Pay stress'!B90:AK90)&gt;-0.000001),"PASS","FAIL")</f>
        <v>PASS</v>
      </c>
    </row>
    <row r="13" customFormat="false" ht="15" hidden="false" customHeight="true" outlineLevel="0" collapsed="false">
      <c r="A13" s="25" t="s">
        <v>527</v>
      </c>
      <c r="B13" s="25" t="str">
        <f aca="false">IF(AND(MAX(Downside!B91:AK91)&lt;0.000001,MIN(Downside!B91:AK91)&gt;-0.000001),"PASS","FAIL")</f>
        <v>PASS</v>
      </c>
      <c r="C13" s="25" t="str">
        <f aca="false">IF(AND(MAX(Operating!B91:AK91)&lt;0.000001,MIN(Operating!B91:AK91)&gt;-0.000001),"PASS","FAIL")</f>
        <v>PASS</v>
      </c>
      <c r="D13" s="25" t="str">
        <f aca="false">IF(AND(MAX(Upside!B91:AK91)&lt;0.000001,MIN(Upside!B91:AK91)&gt;-0.000001),"PASS","FAIL")</f>
        <v>PASS</v>
      </c>
      <c r="E13" s="25" t="str">
        <f aca="false">IF(AND(MAX('No sales'!B91:AK91)&lt;0.000001,MIN('No sales'!B91:AK91)&gt;-0.000001),"PASS","FAIL")</f>
        <v>PASS</v>
      </c>
      <c r="F13" s="25" t="str">
        <f aca="false">IF(AND(MAX('Price stress'!B91:AK91)&lt;0.000001,MIN('Price stress'!B91:AK91)&gt;-0.000001),"PASS","FAIL")</f>
        <v>PASS</v>
      </c>
      <c r="G13" s="25" t="str">
        <f aca="false">IF(AND(MAX('Launch stress'!B91:AK91)&lt;0.000001,MIN('Launch stress'!B91:AK91)&gt;-0.000001),"PASS","FAIL")</f>
        <v>PASS</v>
      </c>
      <c r="H13" s="25" t="str">
        <f aca="false">IF(AND(MAX('Usage stress'!B91:AK91)&lt;0.000001,MIN('Usage stress'!B91:AK91)&gt;-0.000001),"PASS","FAIL")</f>
        <v>PASS</v>
      </c>
      <c r="I13" s="25" t="str">
        <f aca="false">IF(AND(MAX('Customer loss'!B91:AK91)&lt;0.000001,MIN('Customer loss'!B91:AK91)&gt;-0.000001),"PASS","FAIL")</f>
        <v>PASS</v>
      </c>
      <c r="J13" s="25" t="str">
        <f aca="false">IF(AND(MAX('Pay stress'!B91:AK91)&lt;0.000001,MIN('Pay stress'!B91:AK91)&gt;-0.000001),"PASS","FAIL")</f>
        <v>PASS</v>
      </c>
    </row>
    <row r="14" customFormat="false" ht="15" hidden="false" customHeight="true" outlineLevel="0" collapsed="false">
      <c r="A14" s="25" t="s">
        <v>528</v>
      </c>
      <c r="B14" s="25" t="str">
        <f aca="false">IF(AND(MAX(Downside!B92:AK92)&lt;0.000001,MIN(Downside!B92:AK92)&gt;-0.000001),"PASS","FAIL")</f>
        <v>PASS</v>
      </c>
      <c r="C14" s="25" t="str">
        <f aca="false">IF(AND(MAX(Operating!B92:AK92)&lt;0.000001,MIN(Operating!B92:AK92)&gt;-0.000001),"PASS","FAIL")</f>
        <v>PASS</v>
      </c>
      <c r="D14" s="25" t="str">
        <f aca="false">IF(AND(MAX(Upside!B92:AK92)&lt;0.000001,MIN(Upside!B92:AK92)&gt;-0.000001),"PASS","FAIL")</f>
        <v>PASS</v>
      </c>
      <c r="E14" s="25" t="str">
        <f aca="false">IF(AND(MAX('No sales'!B92:AK92)&lt;0.000001,MIN('No sales'!B92:AK92)&gt;-0.000001),"PASS","FAIL")</f>
        <v>PASS</v>
      </c>
      <c r="F14" s="25" t="str">
        <f aca="false">IF(AND(MAX('Price stress'!B92:AK92)&lt;0.000001,MIN('Price stress'!B92:AK92)&gt;-0.000001),"PASS","FAIL")</f>
        <v>PASS</v>
      </c>
      <c r="G14" s="25" t="str">
        <f aca="false">IF(AND(MAX('Launch stress'!B92:AK92)&lt;0.000001,MIN('Launch stress'!B92:AK92)&gt;-0.000001),"PASS","FAIL")</f>
        <v>PASS</v>
      </c>
      <c r="H14" s="25" t="str">
        <f aca="false">IF(AND(MAX('Usage stress'!B92:AK92)&lt;0.000001,MIN('Usage stress'!B92:AK92)&gt;-0.000001),"PASS","FAIL")</f>
        <v>PASS</v>
      </c>
      <c r="I14" s="25" t="str">
        <f aca="false">IF(AND(MAX('Customer loss'!B92:AK92)&lt;0.000001,MIN('Customer loss'!B92:AK92)&gt;-0.000001),"PASS","FAIL")</f>
        <v>PASS</v>
      </c>
      <c r="J14" s="25" t="str">
        <f aca="false">IF(AND(MAX('Pay stress'!B92:AK92)&lt;0.000001,MIN('Pay stress'!B92:AK92)&gt;-0.000001),"PASS","FAIL")</f>
        <v>PASS</v>
      </c>
    </row>
    <row r="15" customFormat="false" ht="15" hidden="false" customHeight="true" outlineLevel="0" collapsed="false">
      <c r="A15" s="25" t="s">
        <v>529</v>
      </c>
      <c r="B15" s="25" t="str">
        <f aca="false">IF(AND(MIN(Downside!B65:AK65)&gt;-0.000001),"PASS","FAIL")</f>
        <v>PASS</v>
      </c>
      <c r="C15" s="25" t="str">
        <f aca="false">IF(AND(MIN(Operating!B65:AK65)&gt;-0.000001),"PASS","FAIL")</f>
        <v>PASS</v>
      </c>
      <c r="D15" s="25" t="str">
        <f aca="false">IF(AND(MIN(Upside!B65:AK65)&gt;-0.000001),"PASS","FAIL")</f>
        <v>PASS</v>
      </c>
      <c r="E15" s="25" t="str">
        <f aca="false">IF(AND(MIN('No sales'!B65:AK65)&gt;-0.000001),"PASS","FAIL")</f>
        <v>PASS</v>
      </c>
      <c r="F15" s="25" t="str">
        <f aca="false">IF(AND(MIN('Price stress'!B65:AK65)&gt;-0.000001),"PASS","FAIL")</f>
        <v>PASS</v>
      </c>
      <c r="G15" s="25" t="str">
        <f aca="false">IF(AND(MIN('Launch stress'!B65:AK65)&gt;-0.000001),"PASS","FAIL")</f>
        <v>PASS</v>
      </c>
      <c r="H15" s="25" t="str">
        <f aca="false">IF(AND(MIN('Usage stress'!B65:AK65)&gt;-0.000001),"PASS","FAIL")</f>
        <v>PASS</v>
      </c>
      <c r="I15" s="25" t="str">
        <f aca="false">IF(AND(MIN('Customer loss'!B65:AK65)&gt;-0.000001),"PASS","FAIL")</f>
        <v>PASS</v>
      </c>
      <c r="J15" s="25" t="str">
        <f aca="false">IF(AND(MIN('Pay stress'!B65:AK65)&gt;-0.000001),"PASS","FAIL")</f>
        <v>PASS</v>
      </c>
    </row>
    <row r="16" customFormat="false" ht="15" hidden="false" customHeight="true" outlineLevel="0" collapsed="false">
      <c r="A16" s="25" t="s">
        <v>530</v>
      </c>
      <c r="B16" s="25" t="str">
        <f aca="false">IF(AND(MIN(Downside!B69:AK69)&gt;-0.000001),"PASS","FAIL")</f>
        <v>PASS</v>
      </c>
      <c r="C16" s="25" t="str">
        <f aca="false">IF(AND(MIN(Operating!B69:AK69)&gt;-0.000001),"PASS","FAIL")</f>
        <v>PASS</v>
      </c>
      <c r="D16" s="25" t="str">
        <f aca="false">IF(AND(MIN(Upside!B69:AK69)&gt;-0.000001),"PASS","FAIL")</f>
        <v>PASS</v>
      </c>
      <c r="E16" s="25" t="str">
        <f aca="false">IF(AND(MIN('No sales'!B69:AK69)&gt;-0.000001),"PASS","FAIL")</f>
        <v>PASS</v>
      </c>
      <c r="F16" s="25" t="str">
        <f aca="false">IF(AND(MIN('Price stress'!B69:AK69)&gt;-0.000001),"PASS","FAIL")</f>
        <v>PASS</v>
      </c>
      <c r="G16" s="25" t="str">
        <f aca="false">IF(AND(MIN('Launch stress'!B69:AK69)&gt;-0.000001),"PASS","FAIL")</f>
        <v>PASS</v>
      </c>
      <c r="H16" s="25" t="str">
        <f aca="false">IF(AND(MIN('Usage stress'!B69:AK69)&gt;-0.000001),"PASS","FAIL")</f>
        <v>PASS</v>
      </c>
      <c r="I16" s="25" t="str">
        <f aca="false">IF(AND(MIN('Customer loss'!B69:AK69)&gt;-0.000001),"PASS","FAIL")</f>
        <v>PASS</v>
      </c>
      <c r="J16" s="25" t="str">
        <f aca="false">IF(AND(MIN('Pay stress'!B69:AK69)&gt;-0.000001),"PASS","FAIL")</f>
        <v>PASS</v>
      </c>
    </row>
    <row r="17" customFormat="false" ht="15" hidden="false" customHeight="true" outlineLevel="0" collapsed="false">
      <c r="A17" s="25" t="s">
        <v>531</v>
      </c>
      <c r="B17" s="25" t="str">
        <f aca="false">IF(AND(MAX(Downside!B102:AK102)&lt;0.000001,MIN(Downside!B102:AK102)&gt;-0.000001),"PASS","FAIL")</f>
        <v>PASS</v>
      </c>
      <c r="C17" s="25" t="str">
        <f aca="false">IF(AND(MAX(Operating!B102:AK102)&lt;0.000001,MIN(Operating!B102:AK102)&gt;-0.000001),"PASS","FAIL")</f>
        <v>PASS</v>
      </c>
      <c r="D17" s="25" t="str">
        <f aca="false">IF(AND(MAX(Upside!B102:AK102)&lt;0.000001,MIN(Upside!B102:AK102)&gt;-0.000001),"PASS","FAIL")</f>
        <v>PASS</v>
      </c>
      <c r="E17" s="25" t="str">
        <f aca="false">IF(AND(MAX('No sales'!B102:AK102)&lt;0.000001,MIN('No sales'!B102:AK102)&gt;-0.000001),"PASS","FAIL")</f>
        <v>PASS</v>
      </c>
      <c r="F17" s="25" t="str">
        <f aca="false">IF(AND(MAX('Price stress'!B102:AK102)&lt;0.000001,MIN('Price stress'!B102:AK102)&gt;-0.000001),"PASS","FAIL")</f>
        <v>PASS</v>
      </c>
      <c r="G17" s="25" t="str">
        <f aca="false">IF(AND(MAX('Launch stress'!B102:AK102)&lt;0.000001,MIN('Launch stress'!B102:AK102)&gt;-0.000001),"PASS","FAIL")</f>
        <v>PASS</v>
      </c>
      <c r="H17" s="25" t="str">
        <f aca="false">IF(AND(MAX('Usage stress'!B102:AK102)&lt;0.000001,MIN('Usage stress'!B102:AK102)&gt;-0.000001),"PASS","FAIL")</f>
        <v>PASS</v>
      </c>
      <c r="I17" s="25" t="str">
        <f aca="false">IF(AND(MAX('Customer loss'!B102:AK102)&lt;0.000001,MIN('Customer loss'!B102:AK102)&gt;-0.000001),"PASS","FAIL")</f>
        <v>PASS</v>
      </c>
      <c r="J17" s="25" t="str">
        <f aca="false">IF(AND(MAX('Pay stress'!B102:AK102)&lt;0.000001,MIN('Pay stress'!B102:AK102)&gt;-0.000001),"PASS","FAIL")</f>
        <v>PASS</v>
      </c>
    </row>
    <row r="19" customFormat="false" ht="15" hidden="false" customHeight="true" outlineLevel="0" collapsed="false">
      <c r="A19" s="25" t="s">
        <v>532</v>
      </c>
      <c r="B19" s="33" t="str">
        <f aca="false">IF(Inputs!$B$8=1,"CONFIRMED","UNKNOWN")</f>
        <v>UNKNOWN</v>
      </c>
    </row>
    <row r="20" customFormat="false" ht="15" hidden="false" customHeight="true" outlineLevel="0" collapsed="false">
      <c r="A20" s="25" t="s">
        <v>533</v>
      </c>
      <c r="B20" s="33" t="str">
        <f aca="false">IF(Inputs!$B$21=1,"CONFIRMED","UNKNOWN")</f>
        <v>UNKNOWN</v>
      </c>
    </row>
  </sheetData>
  <mergeCells count="2">
    <mergeCell ref="A1:J1"/>
    <mergeCell ref="A2:J4"/>
  </mergeCells>
  <printOptions headings="false" gridLines="false" gridLinesSet="true" horizontalCentered="false" verticalCentered="false"/>
  <pageMargins left="0.7" right="0.7" top="0.75" bottom="0.75" header="0.3" footer="0.3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&amp;LStackmodo | Confidential&amp;CSeptember 2026&amp;RDiscussion proposal</oddHeader>
    <oddFooter>&amp;LChecks&amp;RPage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2026-09-17T18:35:51Z</dcterms:created>
  <dc:creator>Stackmodo</dc:creator>
  <dc:description>Discussion proposal. Assumptions are not verified actuals.</dc:description>
  <dc:language>en-US</dc:language>
  <cp:lastModifiedBy>Stackmodo</cp:lastModifiedBy>
  <dcterms:modified xsi:type="dcterms:W3CDTF">2026-09-17T19:33:10Z</dcterms:modified>
  <cp:revision>0</cp:revision>
  <dc:subject/>
  <dc:title>Stackmodo | Funding and operating model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